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Míša\Documents\Národní sportovní agentura\Sportovní hala\Výběr zhotovitele\dotaz k zadávací dokumentaci ze dne 29.4\"/>
    </mc:Choice>
  </mc:AlternateContent>
  <xr:revisionPtr revIDLastSave="0" documentId="8_{CF2BC1B2-19DF-45BC-BFB6-FA838B1CE4D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01 - SO 01 Hala" sheetId="2" r:id="rId2"/>
    <sheet name="02 - SO 02 spojovací krček" sheetId="3" r:id="rId3"/>
    <sheet name="03 - SO 03 parkovací stání" sheetId="4" r:id="rId4"/>
    <sheet name="04 - SO 04 opěrná zeď" sheetId="5" r:id="rId5"/>
  </sheets>
  <definedNames>
    <definedName name="_xlnm._FilterDatabase" localSheetId="1" hidden="1">'01 - SO 01 Hala'!$C$144:$K$487</definedName>
    <definedName name="_xlnm._FilterDatabase" localSheetId="2" hidden="1">'02 - SO 02 spojovací krček'!$C$129:$K$262</definedName>
    <definedName name="_xlnm._FilterDatabase" localSheetId="3" hidden="1">'03 - SO 03 parkovací stání'!$C$121:$K$166</definedName>
    <definedName name="_xlnm._FilterDatabase" localSheetId="4" hidden="1">'04 - SO 04 opěrná zeď'!$C$123:$K$159</definedName>
    <definedName name="_xlnm.Print_Titles" localSheetId="1">'01 - SO 01 Hala'!$144:$144</definedName>
    <definedName name="_xlnm.Print_Titles" localSheetId="2">'02 - SO 02 spojovací krček'!$129:$129</definedName>
    <definedName name="_xlnm.Print_Titles" localSheetId="3">'03 - SO 03 parkovací stání'!$121:$121</definedName>
    <definedName name="_xlnm.Print_Titles" localSheetId="4">'04 - SO 04 opěrná zeď'!$123:$123</definedName>
    <definedName name="_xlnm.Print_Titles" localSheetId="0">'Rekapitulace stavby'!$92:$92</definedName>
    <definedName name="_xlnm.Print_Area" localSheetId="1">'01 - SO 01 Hala'!$C$4:$J$76,'01 - SO 01 Hala'!$C$82:$J$126,'01 - SO 01 Hala'!$C$132:$J$487</definedName>
    <definedName name="_xlnm.Print_Area" localSheetId="2">'02 - SO 02 spojovací krček'!$C$4:$J$76,'02 - SO 02 spojovací krček'!$C$82:$J$111,'02 - SO 02 spojovací krček'!$C$117:$J$262</definedName>
    <definedName name="_xlnm.Print_Area" localSheetId="3">'03 - SO 03 parkovací stání'!$C$4:$J$76,'03 - SO 03 parkovací stání'!$C$82:$J$103,'03 - SO 03 parkovací stání'!$C$109:$J$166</definedName>
    <definedName name="_xlnm.Print_Area" localSheetId="4">'04 - SO 04 opěrná zeď'!$C$4:$J$76,'04 - SO 04 opěrná zeď'!$C$82:$J$105,'04 - SO 04 opěrná zeď'!$C$111:$J$159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T147" i="5"/>
  <c r="R148" i="5"/>
  <c r="R147" i="5"/>
  <c r="P148" i="5"/>
  <c r="P147" i="5" s="1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F118" i="5"/>
  <c r="E116" i="5"/>
  <c r="F89" i="5"/>
  <c r="E87" i="5"/>
  <c r="J24" i="5"/>
  <c r="E24" i="5"/>
  <c r="J121" i="5" s="1"/>
  <c r="J23" i="5"/>
  <c r="J21" i="5"/>
  <c r="E21" i="5"/>
  <c r="J91" i="5" s="1"/>
  <c r="J20" i="5"/>
  <c r="J18" i="5"/>
  <c r="E18" i="5"/>
  <c r="F121" i="5" s="1"/>
  <c r="J17" i="5"/>
  <c r="J15" i="5"/>
  <c r="E15" i="5"/>
  <c r="F120" i="5" s="1"/>
  <c r="J14" i="5"/>
  <c r="J12" i="5"/>
  <c r="J118" i="5"/>
  <c r="E7" i="5"/>
  <c r="E114" i="5"/>
  <c r="J37" i="4"/>
  <c r="J36" i="4"/>
  <c r="AY97" i="1" s="1"/>
  <c r="J35" i="4"/>
  <c r="AX97" i="1"/>
  <c r="BI166" i="4"/>
  <c r="BH166" i="4"/>
  <c r="BG166" i="4"/>
  <c r="BF166" i="4"/>
  <c r="T166" i="4"/>
  <c r="T165" i="4" s="1"/>
  <c r="R166" i="4"/>
  <c r="R165" i="4"/>
  <c r="P166" i="4"/>
  <c r="P165" i="4" s="1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T141" i="4"/>
  <c r="R142" i="4"/>
  <c r="R141" i="4"/>
  <c r="P142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F116" i="4"/>
  <c r="E114" i="4"/>
  <c r="F89" i="4"/>
  <c r="E87" i="4"/>
  <c r="J24" i="4"/>
  <c r="E24" i="4"/>
  <c r="J92" i="4"/>
  <c r="J23" i="4"/>
  <c r="J21" i="4"/>
  <c r="E21" i="4"/>
  <c r="J91" i="4"/>
  <c r="J20" i="4"/>
  <c r="J18" i="4"/>
  <c r="E18" i="4"/>
  <c r="F119" i="4"/>
  <c r="J17" i="4"/>
  <c r="J15" i="4"/>
  <c r="E15" i="4"/>
  <c r="F91" i="4"/>
  <c r="J14" i="4"/>
  <c r="J12" i="4"/>
  <c r="J89" i="4"/>
  <c r="E7" i="4"/>
  <c r="E85" i="4" s="1"/>
  <c r="J37" i="3"/>
  <c r="J36" i="3"/>
  <c r="AY96" i="1"/>
  <c r="J35" i="3"/>
  <c r="AX96" i="1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T208" i="3" s="1"/>
  <c r="R209" i="3"/>
  <c r="R208" i="3"/>
  <c r="P209" i="3"/>
  <c r="P208" i="3" s="1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P172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T172" i="3" s="1"/>
  <c r="R175" i="3"/>
  <c r="P175" i="3"/>
  <c r="BI173" i="3"/>
  <c r="BH173" i="3"/>
  <c r="BG173" i="3"/>
  <c r="BF173" i="3"/>
  <c r="T173" i="3"/>
  <c r="R173" i="3"/>
  <c r="R172" i="3" s="1"/>
  <c r="P173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F124" i="3"/>
  <c r="E122" i="3"/>
  <c r="F89" i="3"/>
  <c r="E87" i="3"/>
  <c r="J24" i="3"/>
  <c r="E24" i="3"/>
  <c r="J127" i="3" s="1"/>
  <c r="J23" i="3"/>
  <c r="J21" i="3"/>
  <c r="E21" i="3"/>
  <c r="J126" i="3" s="1"/>
  <c r="J20" i="3"/>
  <c r="J18" i="3"/>
  <c r="E18" i="3"/>
  <c r="F127" i="3" s="1"/>
  <c r="J17" i="3"/>
  <c r="J15" i="3"/>
  <c r="E15" i="3"/>
  <c r="F126" i="3" s="1"/>
  <c r="J14" i="3"/>
  <c r="J12" i="3"/>
  <c r="J89" i="3"/>
  <c r="E7" i="3"/>
  <c r="E120" i="3"/>
  <c r="J37" i="2"/>
  <c r="J36" i="2"/>
  <c r="AY95" i="1" s="1"/>
  <c r="J35" i="2"/>
  <c r="AX95" i="1"/>
  <c r="BI487" i="2"/>
  <c r="BH487" i="2"/>
  <c r="BG487" i="2"/>
  <c r="BF487" i="2"/>
  <c r="T487" i="2"/>
  <c r="T486" i="2" s="1"/>
  <c r="R487" i="2"/>
  <c r="R486" i="2"/>
  <c r="P487" i="2"/>
  <c r="P486" i="2" s="1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79" i="2"/>
  <c r="BH479" i="2"/>
  <c r="BG479" i="2"/>
  <c r="BF479" i="2"/>
  <c r="T479" i="2"/>
  <c r="R479" i="2"/>
  <c r="P479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394" i="2"/>
  <c r="BH394" i="2"/>
  <c r="BG394" i="2"/>
  <c r="BF394" i="2"/>
  <c r="T394" i="2"/>
  <c r="R394" i="2"/>
  <c r="P394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T275" i="2" s="1"/>
  <c r="R276" i="2"/>
  <c r="R275" i="2"/>
  <c r="P276" i="2"/>
  <c r="P275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F139" i="2"/>
  <c r="E137" i="2"/>
  <c r="F89" i="2"/>
  <c r="E87" i="2"/>
  <c r="J24" i="2"/>
  <c r="E24" i="2"/>
  <c r="J142" i="2" s="1"/>
  <c r="J23" i="2"/>
  <c r="J21" i="2"/>
  <c r="E21" i="2"/>
  <c r="J141" i="2"/>
  <c r="J20" i="2"/>
  <c r="J18" i="2"/>
  <c r="E18" i="2"/>
  <c r="F142" i="2" s="1"/>
  <c r="J17" i="2"/>
  <c r="J15" i="2"/>
  <c r="E15" i="2"/>
  <c r="F91" i="2"/>
  <c r="J14" i="2"/>
  <c r="J12" i="2"/>
  <c r="J89" i="2"/>
  <c r="E7" i="2"/>
  <c r="E135" i="2" s="1"/>
  <c r="L90" i="1"/>
  <c r="AM90" i="1"/>
  <c r="AM89" i="1"/>
  <c r="L89" i="1"/>
  <c r="AM87" i="1"/>
  <c r="L87" i="1"/>
  <c r="L85" i="1"/>
  <c r="L84" i="1"/>
  <c r="J483" i="2"/>
  <c r="J455" i="2"/>
  <c r="J441" i="2"/>
  <c r="J378" i="2"/>
  <c r="J366" i="2"/>
  <c r="BK359" i="2"/>
  <c r="BK349" i="2"/>
  <c r="BK339" i="2"/>
  <c r="J314" i="2"/>
  <c r="J296" i="2"/>
  <c r="J264" i="2"/>
  <c r="J230" i="2"/>
  <c r="J197" i="2"/>
  <c r="BK469" i="2"/>
  <c r="BK455" i="2"/>
  <c r="J394" i="2"/>
  <c r="BK383" i="2"/>
  <c r="BK365" i="2"/>
  <c r="J351" i="2"/>
  <c r="J346" i="2"/>
  <c r="J302" i="2"/>
  <c r="J288" i="2"/>
  <c r="J268" i="2"/>
  <c r="BK247" i="2"/>
  <c r="BK205" i="2"/>
  <c r="BK170" i="2"/>
  <c r="J412" i="2"/>
  <c r="J376" i="2"/>
  <c r="BK355" i="2"/>
  <c r="BK206" i="2"/>
  <c r="BK473" i="2"/>
  <c r="J414" i="2"/>
  <c r="J350" i="2"/>
  <c r="J321" i="2"/>
  <c r="J287" i="2"/>
  <c r="J265" i="2"/>
  <c r="BK238" i="2"/>
  <c r="J208" i="2"/>
  <c r="J361" i="2"/>
  <c r="J341" i="2"/>
  <c r="J327" i="2"/>
  <c r="J300" i="2"/>
  <c r="BK257" i="2"/>
  <c r="BK177" i="2"/>
  <c r="J166" i="2"/>
  <c r="J192" i="3"/>
  <c r="J249" i="3"/>
  <c r="BK196" i="3"/>
  <c r="J261" i="3"/>
  <c r="BK140" i="3"/>
  <c r="BK221" i="3"/>
  <c r="BK192" i="3"/>
  <c r="J156" i="3"/>
  <c r="J253" i="3"/>
  <c r="J212" i="3"/>
  <c r="BK198" i="3"/>
  <c r="BK145" i="3"/>
  <c r="J142" i="4"/>
  <c r="BK145" i="4"/>
  <c r="BK162" i="4"/>
  <c r="BK139" i="4"/>
  <c r="J139" i="4"/>
  <c r="J140" i="5"/>
  <c r="J156" i="5"/>
  <c r="J153" i="5"/>
  <c r="BK466" i="2"/>
  <c r="J409" i="2"/>
  <c r="BK384" i="2"/>
  <c r="BK377" i="2"/>
  <c r="J365" i="2"/>
  <c r="J358" i="2"/>
  <c r="BK353" i="2"/>
  <c r="BK328" i="2"/>
  <c r="J308" i="2"/>
  <c r="BK302" i="2"/>
  <c r="BK284" i="2"/>
  <c r="BK265" i="2"/>
  <c r="J249" i="2"/>
  <c r="J202" i="2"/>
  <c r="BK483" i="2"/>
  <c r="BK463" i="2"/>
  <c r="J459" i="2"/>
  <c r="J445" i="2"/>
  <c r="BK423" i="2"/>
  <c r="J373" i="2"/>
  <c r="J364" i="2"/>
  <c r="BK356" i="2"/>
  <c r="BK347" i="2"/>
  <c r="J339" i="2"/>
  <c r="J333" i="2"/>
  <c r="BK326" i="2"/>
  <c r="BK296" i="2"/>
  <c r="J285" i="2"/>
  <c r="BK266" i="2"/>
  <c r="J257" i="2"/>
  <c r="BK243" i="2"/>
  <c r="BK219" i="2"/>
  <c r="BK173" i="2"/>
  <c r="AS94" i="1"/>
  <c r="BK224" i="2"/>
  <c r="BK193" i="2"/>
  <c r="BK150" i="2"/>
  <c r="BK452" i="2"/>
  <c r="BK388" i="2"/>
  <c r="J371" i="2"/>
  <c r="J326" i="2"/>
  <c r="BK318" i="2"/>
  <c r="J284" i="2"/>
  <c r="BK228" i="2"/>
  <c r="BK198" i="2"/>
  <c r="BK188" i="2"/>
  <c r="BK360" i="2"/>
  <c r="J344" i="2"/>
  <c r="J329" i="2"/>
  <c r="J304" i="2"/>
  <c r="BK294" i="2"/>
  <c r="BK268" i="2"/>
  <c r="BK258" i="2"/>
  <c r="J219" i="2"/>
  <c r="J191" i="2"/>
  <c r="J215" i="3"/>
  <c r="J204" i="3"/>
  <c r="J260" i="3"/>
  <c r="BK204" i="3"/>
  <c r="J163" i="3"/>
  <c r="J228" i="3"/>
  <c r="J259" i="3"/>
  <c r="J246" i="3"/>
  <c r="J225" i="3"/>
  <c r="J199" i="3"/>
  <c r="J170" i="3"/>
  <c r="BK147" i="3"/>
  <c r="J248" i="3"/>
  <c r="BK209" i="3"/>
  <c r="BK188" i="3"/>
  <c r="BK170" i="3"/>
  <c r="J154" i="3"/>
  <c r="BK154" i="3"/>
  <c r="J135" i="4"/>
  <c r="J127" i="4"/>
  <c r="J147" i="4"/>
  <c r="J164" i="4"/>
  <c r="BK137" i="4"/>
  <c r="J153" i="4"/>
  <c r="BK147" i="4"/>
  <c r="J131" i="5"/>
  <c r="J129" i="5"/>
  <c r="BK144" i="5"/>
  <c r="J127" i="5"/>
  <c r="BK131" i="5"/>
  <c r="J485" i="2"/>
  <c r="J461" i="2"/>
  <c r="BK385" i="2"/>
  <c r="BK380" i="2"/>
  <c r="BK367" i="2"/>
  <c r="J360" i="2"/>
  <c r="BK354" i="2"/>
  <c r="BK341" i="2"/>
  <c r="BK304" i="2"/>
  <c r="J298" i="2"/>
  <c r="J276" i="2"/>
  <c r="BK254" i="2"/>
  <c r="J205" i="2"/>
  <c r="BK175" i="2"/>
  <c r="J462" i="2"/>
  <c r="BK457" i="2"/>
  <c r="J454" i="2"/>
  <c r="J407" i="2"/>
  <c r="BK382" i="2"/>
  <c r="J359" i="2"/>
  <c r="BK348" i="2"/>
  <c r="J343" i="2"/>
  <c r="J338" i="2"/>
  <c r="BK330" i="2"/>
  <c r="J319" i="2"/>
  <c r="J310" i="2"/>
  <c r="BK272" i="2"/>
  <c r="J258" i="2"/>
  <c r="J253" i="2"/>
  <c r="BK240" i="2"/>
  <c r="J224" i="2"/>
  <c r="BK190" i="2"/>
  <c r="J473" i="2"/>
  <c r="J466" i="2"/>
  <c r="J457" i="2"/>
  <c r="BK394" i="2"/>
  <c r="BK373" i="2"/>
  <c r="BK230" i="2"/>
  <c r="J152" i="2"/>
  <c r="J467" i="2"/>
  <c r="J423" i="2"/>
  <c r="J404" i="2"/>
  <c r="J377" i="2"/>
  <c r="BK368" i="2"/>
  <c r="J272" i="2"/>
  <c r="BK256" i="2"/>
  <c r="BK232" i="2"/>
  <c r="J195" i="2"/>
  <c r="J156" i="2"/>
  <c r="BK358" i="2"/>
  <c r="J330" i="2"/>
  <c r="BK308" i="2"/>
  <c r="J281" i="2"/>
  <c r="BK263" i="2"/>
  <c r="J254" i="2"/>
  <c r="J206" i="2"/>
  <c r="BK258" i="3"/>
  <c r="BK212" i="3"/>
  <c r="J262" i="3"/>
  <c r="J230" i="3"/>
  <c r="BK201" i="3"/>
  <c r="J133" i="3"/>
  <c r="BK165" i="3"/>
  <c r="J256" i="3"/>
  <c r="BK228" i="3"/>
  <c r="J217" i="3"/>
  <c r="J190" i="3"/>
  <c r="J167" i="3"/>
  <c r="BK256" i="3"/>
  <c r="BK223" i="3"/>
  <c r="J201" i="3"/>
  <c r="J196" i="3"/>
  <c r="BK182" i="3"/>
  <c r="J165" i="3"/>
  <c r="BK133" i="3"/>
  <c r="J125" i="4"/>
  <c r="BK153" i="4"/>
  <c r="BK125" i="4"/>
  <c r="BK140" i="4"/>
  <c r="BK151" i="4"/>
  <c r="J151" i="4"/>
  <c r="BK158" i="5"/>
  <c r="BK140" i="5"/>
  <c r="BK148" i="5"/>
  <c r="J159" i="5"/>
  <c r="BK129" i="5"/>
  <c r="BK156" i="5"/>
  <c r="J487" i="2"/>
  <c r="J451" i="2"/>
  <c r="J405" i="2"/>
  <c r="BK374" i="2"/>
  <c r="BK364" i="2"/>
  <c r="J356" i="2"/>
  <c r="BK346" i="2"/>
  <c r="BK329" i="2"/>
  <c r="BK310" i="2"/>
  <c r="BK285" i="2"/>
  <c r="J262" i="2"/>
  <c r="BK213" i="2"/>
  <c r="J168" i="2"/>
  <c r="BK484" i="2"/>
  <c r="BK465" i="2"/>
  <c r="BK449" i="2"/>
  <c r="BK425" i="2"/>
  <c r="J387" i="2"/>
  <c r="J381" i="2"/>
  <c r="J367" i="2"/>
  <c r="J357" i="2"/>
  <c r="BK337" i="2"/>
  <c r="BK327" i="2"/>
  <c r="J313" i="2"/>
  <c r="J294" i="2"/>
  <c r="BK274" i="2"/>
  <c r="BK264" i="2"/>
  <c r="J256" i="2"/>
  <c r="BK186" i="2"/>
  <c r="BK148" i="2"/>
  <c r="BK467" i="2"/>
  <c r="BK459" i="2"/>
  <c r="BK407" i="2"/>
  <c r="BK375" i="2"/>
  <c r="J175" i="2"/>
  <c r="J471" i="2"/>
  <c r="BK451" i="2"/>
  <c r="BK412" i="2"/>
  <c r="J380" i="2"/>
  <c r="J325" i="2"/>
  <c r="BK313" i="2"/>
  <c r="J274" i="2"/>
  <c r="BK245" i="2"/>
  <c r="J222" i="2"/>
  <c r="BK191" i="2"/>
  <c r="J353" i="2"/>
  <c r="BK343" i="2"/>
  <c r="BK334" i="2"/>
  <c r="BK325" i="2"/>
  <c r="BK306" i="2"/>
  <c r="BK298" i="2"/>
  <c r="J279" i="2"/>
  <c r="BK250" i="2"/>
  <c r="BK204" i="2"/>
  <c r="J173" i="2"/>
  <c r="J232" i="3"/>
  <c r="J206" i="3"/>
  <c r="BK163" i="3"/>
  <c r="J194" i="3"/>
  <c r="BK255" i="3"/>
  <c r="J176" i="3"/>
  <c r="J258" i="3"/>
  <c r="BK248" i="3"/>
  <c r="J226" i="3"/>
  <c r="BK168" i="3"/>
  <c r="BK134" i="3"/>
  <c r="BK251" i="3"/>
  <c r="BK215" i="3"/>
  <c r="J186" i="3"/>
  <c r="J175" i="3"/>
  <c r="BK186" i="3"/>
  <c r="J162" i="4"/>
  <c r="BK142" i="4"/>
  <c r="J131" i="4"/>
  <c r="BK158" i="4"/>
  <c r="BK133" i="4"/>
  <c r="J155" i="4"/>
  <c r="BK135" i="4"/>
  <c r="BK138" i="5"/>
  <c r="J137" i="5"/>
  <c r="BK151" i="5"/>
  <c r="J138" i="5"/>
  <c r="J484" i="2"/>
  <c r="BK454" i="2"/>
  <c r="J443" i="2"/>
  <c r="J379" i="2"/>
  <c r="J362" i="2"/>
  <c r="J355" i="2"/>
  <c r="BK345" i="2"/>
  <c r="J335" i="2"/>
  <c r="BK322" i="2"/>
  <c r="BK279" i="2"/>
  <c r="BK253" i="2"/>
  <c r="J228" i="2"/>
  <c r="J177" i="2"/>
  <c r="BK485" i="2"/>
  <c r="J479" i="2"/>
  <c r="J452" i="2"/>
  <c r="BK414" i="2"/>
  <c r="J385" i="2"/>
  <c r="J375" i="2"/>
  <c r="BK363" i="2"/>
  <c r="BK340" i="2"/>
  <c r="BK335" i="2"/>
  <c r="J323" i="2"/>
  <c r="J318" i="2"/>
  <c r="BK290" i="2"/>
  <c r="BK270" i="2"/>
  <c r="J250" i="2"/>
  <c r="J238" i="2"/>
  <c r="BK195" i="2"/>
  <c r="BK180" i="2"/>
  <c r="BK167" i="2"/>
  <c r="J470" i="2"/>
  <c r="J465" i="2"/>
  <c r="BK371" i="2"/>
  <c r="J213" i="2"/>
  <c r="J180" i="2"/>
  <c r="J148" i="2"/>
  <c r="J447" i="2"/>
  <c r="BK376" i="2"/>
  <c r="J349" i="2"/>
  <c r="J322" i="2"/>
  <c r="BK300" i="2"/>
  <c r="J263" i="2"/>
  <c r="BK197" i="2"/>
  <c r="J167" i="2"/>
  <c r="BK362" i="2"/>
  <c r="J347" i="2"/>
  <c r="J342" i="2"/>
  <c r="BK333" i="2"/>
  <c r="BK321" i="2"/>
  <c r="BK276" i="2"/>
  <c r="J261" i="2"/>
  <c r="J247" i="2"/>
  <c r="J200" i="2"/>
  <c r="J170" i="2"/>
  <c r="BK253" i="3"/>
  <c r="BK167" i="3"/>
  <c r="BK246" i="3"/>
  <c r="J188" i="3"/>
  <c r="BK259" i="3"/>
  <c r="BK217" i="3"/>
  <c r="BK156" i="3"/>
  <c r="J255" i="3"/>
  <c r="BK206" i="3"/>
  <c r="BK176" i="3"/>
  <c r="J161" i="3"/>
  <c r="BK261" i="3"/>
  <c r="BK249" i="3"/>
  <c r="J219" i="3"/>
  <c r="BK190" i="3"/>
  <c r="BK173" i="3"/>
  <c r="BK161" i="3"/>
  <c r="J147" i="3"/>
  <c r="J134" i="3"/>
  <c r="J145" i="4"/>
  <c r="J158" i="4"/>
  <c r="BK138" i="4"/>
  <c r="BK155" i="4"/>
  <c r="J138" i="4"/>
  <c r="J137" i="4"/>
  <c r="J144" i="5"/>
  <c r="BK159" i="5"/>
  <c r="J146" i="5"/>
  <c r="J148" i="5"/>
  <c r="BK479" i="2"/>
  <c r="BK462" i="2"/>
  <c r="BK445" i="2"/>
  <c r="BK404" i="2"/>
  <c r="BK381" i="2"/>
  <c r="J363" i="2"/>
  <c r="BK357" i="2"/>
  <c r="BK351" i="2"/>
  <c r="BK344" i="2"/>
  <c r="J334" i="2"/>
  <c r="BK316" i="2"/>
  <c r="J306" i="2"/>
  <c r="BK267" i="2"/>
  <c r="BK251" i="2"/>
  <c r="BK225" i="2"/>
  <c r="J193" i="2"/>
  <c r="BK487" i="2"/>
  <c r="BK471" i="2"/>
  <c r="BK443" i="2"/>
  <c r="BK409" i="2"/>
  <c r="J384" i="2"/>
  <c r="BK378" i="2"/>
  <c r="BK366" i="2"/>
  <c r="J354" i="2"/>
  <c r="BK331" i="2"/>
  <c r="BK320" i="2"/>
  <c r="J316" i="2"/>
  <c r="BK292" i="2"/>
  <c r="BK281" i="2"/>
  <c r="BK261" i="2"/>
  <c r="J232" i="2"/>
  <c r="J204" i="2"/>
  <c r="BK181" i="2"/>
  <c r="BK156" i="2"/>
  <c r="J469" i="2"/>
  <c r="J463" i="2"/>
  <c r="BK370" i="2"/>
  <c r="J225" i="2"/>
  <c r="BK202" i="2"/>
  <c r="BK166" i="2"/>
  <c r="BK461" i="2"/>
  <c r="J383" i="2"/>
  <c r="J370" i="2"/>
  <c r="BK342" i="2"/>
  <c r="J320" i="2"/>
  <c r="J290" i="2"/>
  <c r="BK262" i="2"/>
  <c r="BK235" i="2"/>
  <c r="J181" i="2"/>
  <c r="J150" i="2"/>
  <c r="J345" i="2"/>
  <c r="BK338" i="2"/>
  <c r="J328" i="2"/>
  <c r="BK319" i="2"/>
  <c r="J267" i="2"/>
  <c r="J251" i="2"/>
  <c r="J240" i="2"/>
  <c r="J190" i="2"/>
  <c r="BK152" i="2"/>
  <c r="BK219" i="3"/>
  <c r="BK226" i="3"/>
  <c r="J159" i="3"/>
  <c r="BK225" i="3"/>
  <c r="BK175" i="3"/>
  <c r="J145" i="3"/>
  <c r="J251" i="3"/>
  <c r="BK194" i="3"/>
  <c r="J173" i="3"/>
  <c r="J157" i="3"/>
  <c r="BK262" i="3"/>
  <c r="BK230" i="3"/>
  <c r="BK199" i="3"/>
  <c r="J168" i="3"/>
  <c r="BK157" i="3"/>
  <c r="J140" i="3"/>
  <c r="BK149" i="4"/>
  <c r="BK164" i="4"/>
  <c r="J133" i="4"/>
  <c r="BK166" i="4"/>
  <c r="J140" i="4"/>
  <c r="BK127" i="4"/>
  <c r="BK131" i="4"/>
  <c r="J142" i="5"/>
  <c r="J158" i="5"/>
  <c r="BK137" i="5"/>
  <c r="BK127" i="5"/>
  <c r="BK470" i="2"/>
  <c r="J449" i="2"/>
  <c r="BK387" i="2"/>
  <c r="J382" i="2"/>
  <c r="J368" i="2"/>
  <c r="J348" i="2"/>
  <c r="J340" i="2"/>
  <c r="J331" i="2"/>
  <c r="BK288" i="2"/>
  <c r="J266" i="2"/>
  <c r="J235" i="2"/>
  <c r="J198" i="2"/>
  <c r="BK447" i="2"/>
  <c r="J388" i="2"/>
  <c r="BK369" i="2"/>
  <c r="BK361" i="2"/>
  <c r="BK350" i="2"/>
  <c r="BK314" i="2"/>
  <c r="BK287" i="2"/>
  <c r="J245" i="2"/>
  <c r="BK208" i="2"/>
  <c r="J188" i="2"/>
  <c r="BK168" i="2"/>
  <c r="BK441" i="2"/>
  <c r="BK379" i="2"/>
  <c r="J369" i="2"/>
  <c r="BK222" i="2"/>
  <c r="J425" i="2"/>
  <c r="BK405" i="2"/>
  <c r="J374" i="2"/>
  <c r="J292" i="2"/>
  <c r="J270" i="2"/>
  <c r="BK249" i="2"/>
  <c r="BK200" i="2"/>
  <c r="J337" i="2"/>
  <c r="BK323" i="2"/>
  <c r="J243" i="2"/>
  <c r="J186" i="2"/>
  <c r="J182" i="3"/>
  <c r="J209" i="3"/>
  <c r="BK232" i="3"/>
  <c r="J223" i="3"/>
  <c r="J198" i="3"/>
  <c r="BK260" i="3"/>
  <c r="J221" i="3"/>
  <c r="BK159" i="3"/>
  <c r="J166" i="4"/>
  <c r="J149" i="4"/>
  <c r="BK146" i="5"/>
  <c r="J151" i="5"/>
  <c r="BK153" i="5"/>
  <c r="BK142" i="5"/>
  <c r="P199" i="2" l="1"/>
  <c r="BK242" i="2"/>
  <c r="J242" i="2"/>
  <c r="J102" i="2"/>
  <c r="T260" i="2"/>
  <c r="T286" i="2"/>
  <c r="T317" i="2"/>
  <c r="R336" i="2"/>
  <c r="R372" i="2"/>
  <c r="T413" i="2"/>
  <c r="T456" i="2"/>
  <c r="T472" i="2"/>
  <c r="BK153" i="3"/>
  <c r="J153" i="3"/>
  <c r="J99" i="3" s="1"/>
  <c r="R154" i="4"/>
  <c r="BK147" i="2"/>
  <c r="J147" i="2"/>
  <c r="J98" i="2"/>
  <c r="P172" i="2"/>
  <c r="R199" i="2"/>
  <c r="R227" i="2"/>
  <c r="BK260" i="2"/>
  <c r="J260" i="2"/>
  <c r="J103" i="2" s="1"/>
  <c r="R269" i="2"/>
  <c r="P278" i="2"/>
  <c r="P286" i="2"/>
  <c r="R295" i="2"/>
  <c r="R317" i="2"/>
  <c r="R324" i="2"/>
  <c r="R332" i="2"/>
  <c r="BK352" i="2"/>
  <c r="J352" i="2" s="1"/>
  <c r="J114" i="2" s="1"/>
  <c r="P372" i="2"/>
  <c r="R386" i="2"/>
  <c r="P424" i="2"/>
  <c r="R424" i="2"/>
  <c r="BK448" i="2"/>
  <c r="J448" i="2" s="1"/>
  <c r="J119" i="2" s="1"/>
  <c r="R448" i="2"/>
  <c r="BK468" i="2"/>
  <c r="J468" i="2" s="1"/>
  <c r="J121" i="2" s="1"/>
  <c r="P472" i="2"/>
  <c r="BK482" i="2"/>
  <c r="J482" i="2" s="1"/>
  <c r="J124" i="2" s="1"/>
  <c r="P132" i="3"/>
  <c r="T153" i="3"/>
  <c r="T162" i="3"/>
  <c r="P185" i="3"/>
  <c r="R203" i="3"/>
  <c r="T211" i="3"/>
  <c r="P231" i="3"/>
  <c r="T252" i="3"/>
  <c r="P257" i="3"/>
  <c r="BK124" i="4"/>
  <c r="J124" i="4" s="1"/>
  <c r="J98" i="4" s="1"/>
  <c r="BK154" i="4"/>
  <c r="J154" i="4"/>
  <c r="J101" i="4" s="1"/>
  <c r="T126" i="5"/>
  <c r="T147" i="2"/>
  <c r="T199" i="2"/>
  <c r="T227" i="2"/>
  <c r="R260" i="2"/>
  <c r="T278" i="2"/>
  <c r="R286" i="2"/>
  <c r="P317" i="2"/>
  <c r="T324" i="2"/>
  <c r="P352" i="2"/>
  <c r="P386" i="2"/>
  <c r="R413" i="2"/>
  <c r="BK456" i="2"/>
  <c r="J456" i="2" s="1"/>
  <c r="J120" i="2" s="1"/>
  <c r="R472" i="2"/>
  <c r="T132" i="3"/>
  <c r="BK203" i="3"/>
  <c r="J203" i="3"/>
  <c r="J103" i="3" s="1"/>
  <c r="T231" i="3"/>
  <c r="P124" i="4"/>
  <c r="R144" i="4"/>
  <c r="BK126" i="5"/>
  <c r="T136" i="5"/>
  <c r="R147" i="2"/>
  <c r="R172" i="2"/>
  <c r="BK227" i="2"/>
  <c r="J227" i="2"/>
  <c r="J101" i="2" s="1"/>
  <c r="P242" i="2"/>
  <c r="P260" i="2"/>
  <c r="T269" i="2"/>
  <c r="R278" i="2"/>
  <c r="BK295" i="2"/>
  <c r="J295" i="2" s="1"/>
  <c r="J109" i="2" s="1"/>
  <c r="BK317" i="2"/>
  <c r="J317" i="2"/>
  <c r="J110" i="2" s="1"/>
  <c r="BK324" i="2"/>
  <c r="J324" i="2"/>
  <c r="J111" i="2"/>
  <c r="BK332" i="2"/>
  <c r="J332" i="2"/>
  <c r="J112" i="2" s="1"/>
  <c r="T332" i="2"/>
  <c r="T336" i="2"/>
  <c r="T352" i="2"/>
  <c r="BK386" i="2"/>
  <c r="J386" i="2"/>
  <c r="J116" i="2" s="1"/>
  <c r="BK424" i="2"/>
  <c r="BK277" i="2" s="1"/>
  <c r="J277" i="2" s="1"/>
  <c r="J106" i="2" s="1"/>
  <c r="T424" i="2"/>
  <c r="P448" i="2"/>
  <c r="T448" i="2"/>
  <c r="P468" i="2"/>
  <c r="T468" i="2"/>
  <c r="P482" i="2"/>
  <c r="P481" i="2" s="1"/>
  <c r="R132" i="3"/>
  <c r="P162" i="3"/>
  <c r="R185" i="3"/>
  <c r="T203" i="3"/>
  <c r="BK211" i="3"/>
  <c r="BK222" i="3"/>
  <c r="J222" i="3"/>
  <c r="J107" i="3" s="1"/>
  <c r="BK231" i="3"/>
  <c r="J231" i="3" s="1"/>
  <c r="J108" i="3" s="1"/>
  <c r="R252" i="3"/>
  <c r="T257" i="3"/>
  <c r="R124" i="4"/>
  <c r="R123" i="4"/>
  <c r="R122" i="4" s="1"/>
  <c r="P144" i="4"/>
  <c r="P154" i="4"/>
  <c r="R126" i="5"/>
  <c r="BK141" i="5"/>
  <c r="J141" i="5"/>
  <c r="J100" i="5" s="1"/>
  <c r="P141" i="5"/>
  <c r="P150" i="5"/>
  <c r="P147" i="2"/>
  <c r="T172" i="2"/>
  <c r="R242" i="2"/>
  <c r="P269" i="2"/>
  <c r="P295" i="2"/>
  <c r="BK336" i="2"/>
  <c r="J336" i="2"/>
  <c r="J113" i="2" s="1"/>
  <c r="R352" i="2"/>
  <c r="T386" i="2"/>
  <c r="R456" i="2"/>
  <c r="R468" i="2"/>
  <c r="R482" i="2"/>
  <c r="R481" i="2" s="1"/>
  <c r="P153" i="3"/>
  <c r="BK162" i="3"/>
  <c r="J162" i="3"/>
  <c r="J100" i="3" s="1"/>
  <c r="T185" i="3"/>
  <c r="P211" i="3"/>
  <c r="P222" i="3"/>
  <c r="R231" i="3"/>
  <c r="P252" i="3"/>
  <c r="BK257" i="3"/>
  <c r="J257" i="3"/>
  <c r="J110" i="3" s="1"/>
  <c r="T124" i="4"/>
  <c r="BK144" i="4"/>
  <c r="J144" i="4"/>
  <c r="J100" i="4" s="1"/>
  <c r="T154" i="4"/>
  <c r="BK136" i="5"/>
  <c r="J136" i="5"/>
  <c r="J99" i="5" s="1"/>
  <c r="R136" i="5"/>
  <c r="R141" i="5"/>
  <c r="T150" i="5"/>
  <c r="R157" i="5"/>
  <c r="BK172" i="2"/>
  <c r="BK146" i="2" s="1"/>
  <c r="J146" i="2" s="1"/>
  <c r="J97" i="2" s="1"/>
  <c r="BK199" i="2"/>
  <c r="J199" i="2" s="1"/>
  <c r="J100" i="2" s="1"/>
  <c r="P227" i="2"/>
  <c r="T242" i="2"/>
  <c r="BK269" i="2"/>
  <c r="J269" i="2" s="1"/>
  <c r="J104" i="2" s="1"/>
  <c r="BK278" i="2"/>
  <c r="J278" i="2" s="1"/>
  <c r="J107" i="2" s="1"/>
  <c r="BK286" i="2"/>
  <c r="J286" i="2" s="1"/>
  <c r="J108" i="2" s="1"/>
  <c r="T295" i="2"/>
  <c r="P324" i="2"/>
  <c r="P332" i="2"/>
  <c r="P336" i="2"/>
  <c r="BK372" i="2"/>
  <c r="J372" i="2"/>
  <c r="J115" i="2" s="1"/>
  <c r="T372" i="2"/>
  <c r="BK413" i="2"/>
  <c r="J413" i="2"/>
  <c r="J117" i="2" s="1"/>
  <c r="P413" i="2"/>
  <c r="P456" i="2"/>
  <c r="BK472" i="2"/>
  <c r="J472" i="2" s="1"/>
  <c r="J122" i="2" s="1"/>
  <c r="T482" i="2"/>
  <c r="T481" i="2"/>
  <c r="BK132" i="3"/>
  <c r="J132" i="3" s="1"/>
  <c r="J98" i="3" s="1"/>
  <c r="R153" i="3"/>
  <c r="R162" i="3"/>
  <c r="BK185" i="3"/>
  <c r="BK131" i="3" s="1"/>
  <c r="J131" i="3" s="1"/>
  <c r="J97" i="3" s="1"/>
  <c r="P203" i="3"/>
  <c r="R211" i="3"/>
  <c r="R222" i="3"/>
  <c r="T222" i="3"/>
  <c r="BK252" i="3"/>
  <c r="J252" i="3"/>
  <c r="J109" i="3" s="1"/>
  <c r="R257" i="3"/>
  <c r="T144" i="4"/>
  <c r="P126" i="5"/>
  <c r="P136" i="5"/>
  <c r="P125" i="5" s="1"/>
  <c r="T141" i="5"/>
  <c r="BK150" i="5"/>
  <c r="J150" i="5" s="1"/>
  <c r="J103" i="5" s="1"/>
  <c r="R150" i="5"/>
  <c r="R149" i="5" s="1"/>
  <c r="BK157" i="5"/>
  <c r="J157" i="5"/>
  <c r="J104" i="5" s="1"/>
  <c r="P157" i="5"/>
  <c r="T157" i="5"/>
  <c r="BK486" i="2"/>
  <c r="J486" i="2" s="1"/>
  <c r="J125" i="2" s="1"/>
  <c r="BK141" i="4"/>
  <c r="J141" i="4"/>
  <c r="J99" i="4" s="1"/>
  <c r="BK208" i="3"/>
  <c r="J208" i="3" s="1"/>
  <c r="J104" i="3" s="1"/>
  <c r="BK172" i="3"/>
  <c r="J172" i="3" s="1"/>
  <c r="J101" i="3" s="1"/>
  <c r="BK275" i="2"/>
  <c r="J275" i="2" s="1"/>
  <c r="J105" i="2" s="1"/>
  <c r="BK165" i="4"/>
  <c r="J165" i="4"/>
  <c r="J102" i="4" s="1"/>
  <c r="BK147" i="5"/>
  <c r="J147" i="5"/>
  <c r="J101" i="5"/>
  <c r="F91" i="5"/>
  <c r="F92" i="5"/>
  <c r="BE127" i="5"/>
  <c r="BE129" i="5"/>
  <c r="BE140" i="5"/>
  <c r="BE142" i="5"/>
  <c r="BE151" i="5"/>
  <c r="BE153" i="5"/>
  <c r="BE158" i="5"/>
  <c r="BK123" i="4"/>
  <c r="J123" i="4" s="1"/>
  <c r="J97" i="4" s="1"/>
  <c r="J92" i="5"/>
  <c r="BE137" i="5"/>
  <c r="BE148" i="5"/>
  <c r="BE156" i="5"/>
  <c r="E85" i="5"/>
  <c r="J89" i="5"/>
  <c r="J120" i="5"/>
  <c r="BE131" i="5"/>
  <c r="BE138" i="5"/>
  <c r="BE146" i="5"/>
  <c r="BE159" i="5"/>
  <c r="BE144" i="5"/>
  <c r="F92" i="4"/>
  <c r="F118" i="4"/>
  <c r="BE131" i="4"/>
  <c r="BE133" i="4"/>
  <c r="BE138" i="4"/>
  <c r="BE149" i="4"/>
  <c r="J118" i="4"/>
  <c r="BE125" i="4"/>
  <c r="BE127" i="4"/>
  <c r="BE155" i="4"/>
  <c r="J116" i="4"/>
  <c r="BE135" i="4"/>
  <c r="BE145" i="4"/>
  <c r="J211" i="3"/>
  <c r="J106" i="3"/>
  <c r="E112" i="4"/>
  <c r="BE142" i="4"/>
  <c r="J119" i="4"/>
  <c r="BE137" i="4"/>
  <c r="BE139" i="4"/>
  <c r="BE162" i="4"/>
  <c r="BE140" i="4"/>
  <c r="BE151" i="4"/>
  <c r="BE158" i="4"/>
  <c r="BE147" i="4"/>
  <c r="BE153" i="4"/>
  <c r="BE164" i="4"/>
  <c r="BE166" i="4"/>
  <c r="J91" i="3"/>
  <c r="BE156" i="3"/>
  <c r="BE176" i="3"/>
  <c r="BE182" i="3"/>
  <c r="BE192" i="3"/>
  <c r="BK481" i="2"/>
  <c r="J481" i="2" s="1"/>
  <c r="J123" i="2" s="1"/>
  <c r="F91" i="3"/>
  <c r="J92" i="3"/>
  <c r="J124" i="3"/>
  <c r="BE167" i="3"/>
  <c r="BE194" i="3"/>
  <c r="BE204" i="3"/>
  <c r="BE206" i="3"/>
  <c r="BE246" i="3"/>
  <c r="BE253" i="3"/>
  <c r="BE255" i="3"/>
  <c r="F92" i="3"/>
  <c r="BE145" i="3"/>
  <c r="BE159" i="3"/>
  <c r="BE175" i="3"/>
  <c r="BE186" i="3"/>
  <c r="BE196" i="3"/>
  <c r="BE201" i="3"/>
  <c r="BE215" i="3"/>
  <c r="BE256" i="3"/>
  <c r="BE260" i="3"/>
  <c r="BE133" i="3"/>
  <c r="BE161" i="3"/>
  <c r="BE163" i="3"/>
  <c r="BE190" i="3"/>
  <c r="BE219" i="3"/>
  <c r="BE221" i="3"/>
  <c r="BE248" i="3"/>
  <c r="BE249" i="3"/>
  <c r="BE258" i="3"/>
  <c r="BE262" i="3"/>
  <c r="E85" i="3"/>
  <c r="BE168" i="3"/>
  <c r="BE170" i="3"/>
  <c r="BE173" i="3"/>
  <c r="BE198" i="3"/>
  <c r="BE199" i="3"/>
  <c r="BE212" i="3"/>
  <c r="BE223" i="3"/>
  <c r="BE225" i="3"/>
  <c r="BE228" i="3"/>
  <c r="BE232" i="3"/>
  <c r="BE134" i="3"/>
  <c r="BE140" i="3"/>
  <c r="BE147" i="3"/>
  <c r="BE154" i="3"/>
  <c r="BE157" i="3"/>
  <c r="BE165" i="3"/>
  <c r="BE188" i="3"/>
  <c r="BE209" i="3"/>
  <c r="BE217" i="3"/>
  <c r="BE226" i="3"/>
  <c r="BE230" i="3"/>
  <c r="BE251" i="3"/>
  <c r="BE259" i="3"/>
  <c r="BE261" i="3"/>
  <c r="J91" i="2"/>
  <c r="F141" i="2"/>
  <c r="BE150" i="2"/>
  <c r="BE156" i="2"/>
  <c r="BE181" i="2"/>
  <c r="BE205" i="2"/>
  <c r="BE213" i="2"/>
  <c r="BE225" i="2"/>
  <c r="BE235" i="2"/>
  <c r="BE238" i="2"/>
  <c r="BE245" i="2"/>
  <c r="BE249" i="2"/>
  <c r="BE253" i="2"/>
  <c r="BE266" i="2"/>
  <c r="BE272" i="2"/>
  <c r="BE284" i="2"/>
  <c r="BE287" i="2"/>
  <c r="BE296" i="2"/>
  <c r="BE313" i="2"/>
  <c r="BE322" i="2"/>
  <c r="BE345" i="2"/>
  <c r="BE346" i="2"/>
  <c r="BE351" i="2"/>
  <c r="BE363" i="2"/>
  <c r="BE365" i="2"/>
  <c r="BE367" i="2"/>
  <c r="E85" i="2"/>
  <c r="J92" i="2"/>
  <c r="J139" i="2"/>
  <c r="BE148" i="2"/>
  <c r="BE152" i="2"/>
  <c r="BE166" i="2"/>
  <c r="BE168" i="2"/>
  <c r="BE177" i="2"/>
  <c r="BE186" i="2"/>
  <c r="BE193" i="2"/>
  <c r="BE206" i="2"/>
  <c r="BE219" i="2"/>
  <c r="BE224" i="2"/>
  <c r="BE230" i="2"/>
  <c r="BE243" i="2"/>
  <c r="BE251" i="2"/>
  <c r="BE254" i="2"/>
  <c r="BE264" i="2"/>
  <c r="BE267" i="2"/>
  <c r="BE268" i="2"/>
  <c r="BE281" i="2"/>
  <c r="BE302" i="2"/>
  <c r="BE316" i="2"/>
  <c r="BE323" i="2"/>
  <c r="BE330" i="2"/>
  <c r="BE337" i="2"/>
  <c r="BE339" i="2"/>
  <c r="BE348" i="2"/>
  <c r="BE369" i="2"/>
  <c r="BE378" i="2"/>
  <c r="BE384" i="2"/>
  <c r="BE407" i="2"/>
  <c r="BE451" i="2"/>
  <c r="BE455" i="2"/>
  <c r="BE457" i="2"/>
  <c r="BE462" i="2"/>
  <c r="BE463" i="2"/>
  <c r="BE465" i="2"/>
  <c r="BE470" i="2"/>
  <c r="BE170" i="2"/>
  <c r="BE188" i="2"/>
  <c r="BE198" i="2"/>
  <c r="BE208" i="2"/>
  <c r="BE228" i="2"/>
  <c r="BE360" i="2"/>
  <c r="BE362" i="2"/>
  <c r="BE376" i="2"/>
  <c r="BE377" i="2"/>
  <c r="BE380" i="2"/>
  <c r="BE381" i="2"/>
  <c r="BE382" i="2"/>
  <c r="BE385" i="2"/>
  <c r="BE387" i="2"/>
  <c r="BE394" i="2"/>
  <c r="BE409" i="2"/>
  <c r="BE423" i="2"/>
  <c r="BE443" i="2"/>
  <c r="BE449" i="2"/>
  <c r="BE454" i="2"/>
  <c r="BE469" i="2"/>
  <c r="BE471" i="2"/>
  <c r="F92" i="2"/>
  <c r="BE175" i="2"/>
  <c r="BE197" i="2"/>
  <c r="BE202" i="2"/>
  <c r="BE222" i="2"/>
  <c r="BE232" i="2"/>
  <c r="BE240" i="2"/>
  <c r="BE247" i="2"/>
  <c r="BE257" i="2"/>
  <c r="BE261" i="2"/>
  <c r="BE263" i="2"/>
  <c r="BE265" i="2"/>
  <c r="BE276" i="2"/>
  <c r="BE294" i="2"/>
  <c r="BE306" i="2"/>
  <c r="BE314" i="2"/>
  <c r="BE328" i="2"/>
  <c r="BE329" i="2"/>
  <c r="BE333" i="2"/>
  <c r="BE334" i="2"/>
  <c r="BE340" i="2"/>
  <c r="BE341" i="2"/>
  <c r="BE343" i="2"/>
  <c r="BE344" i="2"/>
  <c r="BE350" i="2"/>
  <c r="BE353" i="2"/>
  <c r="BE357" i="2"/>
  <c r="BE359" i="2"/>
  <c r="BE368" i="2"/>
  <c r="BE370" i="2"/>
  <c r="BE373" i="2"/>
  <c r="BE374" i="2"/>
  <c r="BE375" i="2"/>
  <c r="BE379" i="2"/>
  <c r="BE404" i="2"/>
  <c r="BE445" i="2"/>
  <c r="BE461" i="2"/>
  <c r="BE466" i="2"/>
  <c r="BE479" i="2"/>
  <c r="BE483" i="2"/>
  <c r="BE485" i="2"/>
  <c r="BE167" i="2"/>
  <c r="BE173" i="2"/>
  <c r="BE180" i="2"/>
  <c r="BE190" i="2"/>
  <c r="BE191" i="2"/>
  <c r="BE195" i="2"/>
  <c r="BE200" i="2"/>
  <c r="BE204" i="2"/>
  <c r="BE250" i="2"/>
  <c r="BE256" i="2"/>
  <c r="BE258" i="2"/>
  <c r="BE262" i="2"/>
  <c r="BE270" i="2"/>
  <c r="BE274" i="2"/>
  <c r="BE279" i="2"/>
  <c r="BE285" i="2"/>
  <c r="BE288" i="2"/>
  <c r="BE290" i="2"/>
  <c r="BE292" i="2"/>
  <c r="BE298" i="2"/>
  <c r="BE300" i="2"/>
  <c r="BE304" i="2"/>
  <c r="BE308" i="2"/>
  <c r="BE310" i="2"/>
  <c r="BE318" i="2"/>
  <c r="BE319" i="2"/>
  <c r="BE320" i="2"/>
  <c r="BE321" i="2"/>
  <c r="BE325" i="2"/>
  <c r="BE326" i="2"/>
  <c r="BE327" i="2"/>
  <c r="BE331" i="2"/>
  <c r="BE335" i="2"/>
  <c r="BE338" i="2"/>
  <c r="BE342" i="2"/>
  <c r="BE347" i="2"/>
  <c r="BE349" i="2"/>
  <c r="BE354" i="2"/>
  <c r="BE355" i="2"/>
  <c r="BE356" i="2"/>
  <c r="BE358" i="2"/>
  <c r="BE361" i="2"/>
  <c r="BE364" i="2"/>
  <c r="BE366" i="2"/>
  <c r="BE371" i="2"/>
  <c r="BE383" i="2"/>
  <c r="BE388" i="2"/>
  <c r="BE405" i="2"/>
  <c r="BE412" i="2"/>
  <c r="BE414" i="2"/>
  <c r="BE425" i="2"/>
  <c r="BE441" i="2"/>
  <c r="BE447" i="2"/>
  <c r="BE452" i="2"/>
  <c r="BE459" i="2"/>
  <c r="BE467" i="2"/>
  <c r="BE473" i="2"/>
  <c r="BE484" i="2"/>
  <c r="BE487" i="2"/>
  <c r="F37" i="2"/>
  <c r="BD95" i="1" s="1"/>
  <c r="F34" i="2"/>
  <c r="BA95" i="1" s="1"/>
  <c r="F34" i="3"/>
  <c r="BA96" i="1" s="1"/>
  <c r="F36" i="3"/>
  <c r="BC96" i="1"/>
  <c r="F34" i="4"/>
  <c r="BA97" i="1" s="1"/>
  <c r="F36" i="4"/>
  <c r="BC97" i="1" s="1"/>
  <c r="F37" i="4"/>
  <c r="BD97" i="1" s="1"/>
  <c r="F34" i="5"/>
  <c r="BA98" i="1"/>
  <c r="F37" i="5"/>
  <c r="BD98" i="1" s="1"/>
  <c r="F35" i="2"/>
  <c r="BB95" i="1" s="1"/>
  <c r="J34" i="2"/>
  <c r="AW95" i="1" s="1"/>
  <c r="F36" i="2"/>
  <c r="BC95" i="1"/>
  <c r="J34" i="3"/>
  <c r="AW96" i="1" s="1"/>
  <c r="F35" i="3"/>
  <c r="BB96" i="1" s="1"/>
  <c r="F37" i="3"/>
  <c r="BD96" i="1" s="1"/>
  <c r="J34" i="4"/>
  <c r="AW97" i="1"/>
  <c r="F35" i="4"/>
  <c r="BB97" i="1" s="1"/>
  <c r="J34" i="5"/>
  <c r="AW98" i="1" s="1"/>
  <c r="F36" i="5"/>
  <c r="BC98" i="1" s="1"/>
  <c r="F35" i="5"/>
  <c r="BB98" i="1"/>
  <c r="J185" i="3" l="1"/>
  <c r="J102" i="3" s="1"/>
  <c r="J172" i="2"/>
  <c r="J99" i="2" s="1"/>
  <c r="J424" i="2"/>
  <c r="J118" i="2" s="1"/>
  <c r="P149" i="5"/>
  <c r="P124" i="5" s="1"/>
  <c r="AU98" i="1" s="1"/>
  <c r="R131" i="3"/>
  <c r="T277" i="2"/>
  <c r="T145" i="2" s="1"/>
  <c r="T125" i="5"/>
  <c r="R210" i="3"/>
  <c r="P210" i="3"/>
  <c r="P123" i="4"/>
  <c r="P122" i="4"/>
  <c r="AU97" i="1"/>
  <c r="T146" i="2"/>
  <c r="T210" i="3"/>
  <c r="BK210" i="3"/>
  <c r="J210" i="3" s="1"/>
  <c r="J105" i="3" s="1"/>
  <c r="R146" i="2"/>
  <c r="T149" i="5"/>
  <c r="R125" i="5"/>
  <c r="R124" i="5"/>
  <c r="T131" i="3"/>
  <c r="T130" i="3"/>
  <c r="P146" i="2"/>
  <c r="BK125" i="5"/>
  <c r="J125" i="5"/>
  <c r="J97" i="5"/>
  <c r="P131" i="3"/>
  <c r="P130" i="3"/>
  <c r="AU96" i="1" s="1"/>
  <c r="P277" i="2"/>
  <c r="T123" i="4"/>
  <c r="T122" i="4"/>
  <c r="R277" i="2"/>
  <c r="J126" i="5"/>
  <c r="J98" i="5"/>
  <c r="BK149" i="5"/>
  <c r="J149" i="5" s="1"/>
  <c r="J102" i="5" s="1"/>
  <c r="BK122" i="4"/>
  <c r="J122" i="4"/>
  <c r="J30" i="4" s="1"/>
  <c r="AG97" i="1" s="1"/>
  <c r="BK145" i="2"/>
  <c r="J145" i="2" s="1"/>
  <c r="J30" i="2" s="1"/>
  <c r="AG95" i="1" s="1"/>
  <c r="J33" i="3"/>
  <c r="AV96" i="1"/>
  <c r="AT96" i="1"/>
  <c r="J33" i="4"/>
  <c r="AV97" i="1"/>
  <c r="AT97" i="1" s="1"/>
  <c r="J33" i="5"/>
  <c r="AV98" i="1" s="1"/>
  <c r="AT98" i="1" s="1"/>
  <c r="BC94" i="1"/>
  <c r="W32" i="1"/>
  <c r="F33" i="5"/>
  <c r="AZ98" i="1" s="1"/>
  <c r="BA94" i="1"/>
  <c r="AW94" i="1"/>
  <c r="AK30" i="1"/>
  <c r="J33" i="2"/>
  <c r="AV95" i="1" s="1"/>
  <c r="AT95" i="1" s="1"/>
  <c r="F33" i="3"/>
  <c r="AZ96" i="1" s="1"/>
  <c r="F33" i="4"/>
  <c r="AZ97" i="1"/>
  <c r="BD94" i="1"/>
  <c r="W33" i="1"/>
  <c r="BB94" i="1"/>
  <c r="W31" i="1"/>
  <c r="F33" i="2"/>
  <c r="AZ95" i="1" s="1"/>
  <c r="BK130" i="3" l="1"/>
  <c r="J130" i="3" s="1"/>
  <c r="J96" i="3" s="1"/>
  <c r="P145" i="2"/>
  <c r="AU95" i="1" s="1"/>
  <c r="AU94" i="1" s="1"/>
  <c r="R145" i="2"/>
  <c r="T124" i="5"/>
  <c r="R130" i="3"/>
  <c r="BK124" i="5"/>
  <c r="J124" i="5"/>
  <c r="J96" i="5" s="1"/>
  <c r="AN97" i="1"/>
  <c r="J96" i="4"/>
  <c r="J39" i="4"/>
  <c r="AN95" i="1"/>
  <c r="J96" i="2"/>
  <c r="J39" i="2"/>
  <c r="AY94" i="1"/>
  <c r="W30" i="1"/>
  <c r="AZ94" i="1"/>
  <c r="AV94" i="1"/>
  <c r="AK29" i="1"/>
  <c r="AX94" i="1"/>
  <c r="J30" i="3" l="1"/>
  <c r="AG96" i="1" s="1"/>
  <c r="AN96" i="1" s="1"/>
  <c r="J30" i="5"/>
  <c r="AG98" i="1" s="1"/>
  <c r="AG94" i="1" s="1"/>
  <c r="AK26" i="1" s="1"/>
  <c r="AK35" i="1" s="1"/>
  <c r="W29" i="1"/>
  <c r="AT94" i="1"/>
  <c r="J39" i="3" l="1"/>
  <c r="J39" i="5"/>
  <c r="AN94" i="1"/>
  <c r="AN98" i="1"/>
</calcChain>
</file>

<file path=xl/sharedStrings.xml><?xml version="1.0" encoding="utf-8"?>
<sst xmlns="http://schemas.openxmlformats.org/spreadsheetml/2006/main" count="6848" uniqueCount="1317">
  <si>
    <t>Export Komplet</t>
  </si>
  <si>
    <t/>
  </si>
  <si>
    <t>2.0</t>
  </si>
  <si>
    <t>False</t>
  </si>
  <si>
    <t>{df6c7529-b780-454f-9b13-5d6c94a86e61}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</si>
  <si>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</si>
  <si>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</si>
  <si>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</si>
  <si>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</si>
  <si>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</si>
  <si>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</si>
  <si>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</si>
  <si>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</si>
  <si>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</si>
  <si>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20220208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</si>
  <si>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</si>
  <si>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</si>
  <si>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</si>
  <si>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</si>
  <si>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</si>
  <si>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Havlíčkův Brod</t>
  </si>
  <si>
    <t>Datum:</t>
  </si>
  <si>
    <t>8. 2. 2022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</si>
  <si>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</si>
  <si>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</si>
  <si>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</si>
  <si>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</si>
  <si>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</si>
  <si>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</si>
  <si>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</si>
  <si>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</si>
  <si>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</si>
  <si>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</si>
  <si>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</si>
  <si>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</si>
  <si>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</si>
  <si>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</si>
  <si>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</si>
  <si>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</si>
  <si>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</si>
  <si>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</si>
  <si>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</si>
  <si>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</si>
  <si>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</si>
  <si>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</si>
  <si>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</si>
  <si>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</si>
  <si>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</si>
  <si>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</si>
  <si>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</si>
  <si>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</si>
  <si>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</si>
  <si>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</si>
  <si>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</si>
  <si>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</si>
  <si>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</si>
  <si>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</si>
  <si>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</si>
  <si>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</si>
  <si>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</si>
  <si>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</si>
  <si>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</si>
  <si>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</si>
  <si>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</si>
  <si>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</si>
  <si>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</si>
  <si>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</si>
  <si>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</si>
  <si>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</si>
  <si>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</si>
  <si>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</si>
  <si>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</si>
  <si>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</si>
  <si>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</si>
  <si>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</si>
  <si>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</si>
  <si>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</si>
  <si>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</si>
  <si>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</si>
  <si>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Hala</t>
  </si>
  <si>
    <t>STA</t>
  </si>
  <si>
    <t>1</t>
  </si>
  <si>
    <t>{b0154764-840c-4968-97e8-49792ba63703}</t>
  </si>
  <si>
    <t>2</t>
  </si>
  <si>
    <t>02</t>
  </si>
  <si>
    <t>SO 02 spojovací krček</t>
  </si>
  <si>
    <t>{47b4fa1d-b404-4124-99de-1950a05b643d}</t>
  </si>
  <si>
    <t>03</t>
  </si>
  <si>
    <t>SO 03 parkovací stání</t>
  </si>
  <si>
    <t>{01d91d0a-6327-448d-94a4-e6fac2355b61}</t>
  </si>
  <si>
    <t>04</t>
  </si>
  <si>
    <t>SO 04 opěrná zeď</t>
  </si>
  <si>
    <t>{fbab7865-6a03-4205-8c80-3daa6954c117}</t>
  </si>
  <si>
    <t>KRYCÍ LIST SOUPISU PRACÍ</t>
  </si>
  <si>
    <t>Objekt:</t>
  </si>
  <si>
    <t>01 - SO 01 Hala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</si>
  <si>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</si>
  <si>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</si>
  <si>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</si>
  <si>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</si>
  <si>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</si>
  <si>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</si>
  <si>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</si>
  <si>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</si>
  <si>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</si>
  <si>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</si>
  <si>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</si>
  <si>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 - vnitřní kanalizace, vodovod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</si>
  <si>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</si>
  <si>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</si>
  <si>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</si>
  <si>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</si>
  <si>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</si>
  <si>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</si>
  <si>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</si>
  <si>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</si>
  <si>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</si>
  <si>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</si>
  <si>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</si>
  <si>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</si>
  <si>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</si>
  <si>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</si>
  <si>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</si>
  <si>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</si>
  <si>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</si>
  <si>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</si>
  <si>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</si>
  <si>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</si>
  <si>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</si>
  <si>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</si>
  <si>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</si>
  <si>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</si>
  <si>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</si>
  <si>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</si>
  <si>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</si>
  <si>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</si>
  <si>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</si>
  <si>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</si>
  <si>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</si>
  <si>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</si>
  <si>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</si>
  <si>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</si>
  <si>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</si>
  <si>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</si>
  <si>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</si>
  <si>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</si>
  <si>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</si>
  <si>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</si>
  <si>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</si>
  <si>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</si>
  <si>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</si>
  <si>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4</t>
  </si>
  <si>
    <t>2133891961</t>
  </si>
  <si>
    <t>VV</t>
  </si>
  <si>
    <t>50*33</t>
  </si>
  <si>
    <t>131251106</t>
  </si>
  <si>
    <t>Hloubení jam nezapažených v hornině třídy těžitelnosti I, skupiny 3 objem do 5000 m3 strojně</t>
  </si>
  <si>
    <t>m3</t>
  </si>
  <si>
    <t>-1467288441</t>
  </si>
  <si>
    <t>32*49*1,26</t>
  </si>
  <si>
    <t>142</t>
  </si>
  <si>
    <t>132251103</t>
  </si>
  <si>
    <t>Hloubení rýh nezapažených  š do 800 mm v hornině třídy těžitelnosti I, skupiny 3 objem do 100 m3 strojně</t>
  </si>
  <si>
    <t>112559460</t>
  </si>
  <si>
    <t>okapový chodník</t>
  </si>
  <si>
    <t>(4,08+30,7+46,76+30,65+9,7)*1*0,6</t>
  </si>
  <si>
    <t>Součet</t>
  </si>
  <si>
    <t>7</t>
  </si>
  <si>
    <t>162251101</t>
  </si>
  <si>
    <t>Vodorovné přemístění do 20 m výkopku/sypaniny z horniny třídy těžitelnosti I, skupiny 1 až 3</t>
  </si>
  <si>
    <t>-797636818</t>
  </si>
  <si>
    <t>ornice</t>
  </si>
  <si>
    <t>(1650*0,1)*2</t>
  </si>
  <si>
    <t>jáma</t>
  </si>
  <si>
    <t>1975,68*2</t>
  </si>
  <si>
    <t>piloty</t>
  </si>
  <si>
    <t>((3,14*0,25*0,25*4)*14*2)*2</t>
  </si>
  <si>
    <t>Chodníček,chodník</t>
  </si>
  <si>
    <t>73,134*2</t>
  </si>
  <si>
    <t>172</t>
  </si>
  <si>
    <t>162651112</t>
  </si>
  <si>
    <t>Vodorovné přemístění do 5000 m výkopku/sypaniny z horniny třídy těžitelnosti I, skupiny 1 až 3</t>
  </si>
  <si>
    <t>1447955503</t>
  </si>
  <si>
    <t>170</t>
  </si>
  <si>
    <t>167151111</t>
  </si>
  <si>
    <t>Nakládání výkopku z hornin třídy těžitelnosti I, skupiny 1 až 3 přes 100 m3</t>
  </si>
  <si>
    <t>1260392503</t>
  </si>
  <si>
    <t>173</t>
  </si>
  <si>
    <t>171201221</t>
  </si>
  <si>
    <t>Poplatek za uložení na skládce (skládkovné) zeminy a kamení kód odpadu 17 05 04</t>
  </si>
  <si>
    <t>t</t>
  </si>
  <si>
    <t>1012031834</t>
  </si>
  <si>
    <t>4915,752*1,8</t>
  </si>
  <si>
    <t>143</t>
  </si>
  <si>
    <t>175151201</t>
  </si>
  <si>
    <t>Obsypání objektu nad přilehlým původním terénem sypaninou bez prohození, uloženou do 3 m strojně</t>
  </si>
  <si>
    <t>1481955084</t>
  </si>
  <si>
    <t>55</t>
  </si>
  <si>
    <t>Zakládání</t>
  </si>
  <si>
    <t>18</t>
  </si>
  <si>
    <t>226111413</t>
  </si>
  <si>
    <t>Vrty velkoprofilové svislé nezapažené D do 550 mm hl přes 5 m hor. III</t>
  </si>
  <si>
    <t>m</t>
  </si>
  <si>
    <t>838694000</t>
  </si>
  <si>
    <t>6*28</t>
  </si>
  <si>
    <t>231112112</t>
  </si>
  <si>
    <t>Zřízení pilot svislých D do 650 mm hl do 10 m bez vytažení pažnic z betonu železového</t>
  </si>
  <si>
    <t>1526262275</t>
  </si>
  <si>
    <t>5</t>
  </si>
  <si>
    <t>M</t>
  </si>
  <si>
    <t>58932932</t>
  </si>
  <si>
    <t>beton C 25/30 X0 kamenivo frakce 0/16</t>
  </si>
  <si>
    <t>8</t>
  </si>
  <si>
    <t>-1547794602</t>
  </si>
  <si>
    <t>Piloty</t>
  </si>
  <si>
    <t>((3,14*0,25*0,25*6)*28)*1,1</t>
  </si>
  <si>
    <t>6</t>
  </si>
  <si>
    <t>231611117</t>
  </si>
  <si>
    <t>Výztuž pilot betonovaných do země ocel z betonářské oceli 11 375</t>
  </si>
  <si>
    <t>-1774363999</t>
  </si>
  <si>
    <t>12</t>
  </si>
  <si>
    <t>271572211</t>
  </si>
  <si>
    <t>Podsyp pod základové konstrukce se zhutněním z netříděného štěrkopísku</t>
  </si>
  <si>
    <t>-1568770823</t>
  </si>
  <si>
    <t>30,7*46,9*0,65</t>
  </si>
  <si>
    <t>odpočet pilot</t>
  </si>
  <si>
    <t>-(1,2*1,2*0,65+0,8*0,8*0,09)*28</t>
  </si>
  <si>
    <t>14</t>
  </si>
  <si>
    <t>271922223</t>
  </si>
  <si>
    <t>Podsyp pod základové konstrukce se zhutněním ze skleněného recyklátu (pěnového skla) 32 až 63 mm</t>
  </si>
  <si>
    <t>-203744902</t>
  </si>
  <si>
    <t>30*46,2*0,4</t>
  </si>
  <si>
    <t>273321511</t>
  </si>
  <si>
    <t>Základové desky ze ŽB bez zvýšených nároků na prostředí tř. C 25/30</t>
  </si>
  <si>
    <t>-883901181</t>
  </si>
  <si>
    <t>30*46,2*0,2</t>
  </si>
  <si>
    <t>16</t>
  </si>
  <si>
    <t>273361821</t>
  </si>
  <si>
    <t>Výztuž základových desek betonářskou ocelí 10 505 (R)</t>
  </si>
  <si>
    <t>880958021</t>
  </si>
  <si>
    <t>17</t>
  </si>
  <si>
    <t>273391112</t>
  </si>
  <si>
    <t>Antivibrační rohož základových desek z pryže tuhosti do 0,6 MPa volně položená</t>
  </si>
  <si>
    <t>-1101435004</t>
  </si>
  <si>
    <t>30*46,2</t>
  </si>
  <si>
    <t>10</t>
  </si>
  <si>
    <t>275321411</t>
  </si>
  <si>
    <t>Základové patky ze ŽB bez zvýšených nároků na prostředí tř. C 20/25</t>
  </si>
  <si>
    <t>955328325</t>
  </si>
  <si>
    <t>(1,2*1,2*0,65+0,8*0,8*0,4)*28</t>
  </si>
  <si>
    <t>275351121</t>
  </si>
  <si>
    <t>Zřízení bednění základových patek</t>
  </si>
  <si>
    <t>-1774362529</t>
  </si>
  <si>
    <t>(1,2*4*0,65+0,8*4*0,4)*28</t>
  </si>
  <si>
    <t>9</t>
  </si>
  <si>
    <t>275351122</t>
  </si>
  <si>
    <t>Odstranění bednění základových patek</t>
  </si>
  <si>
    <t>465837454</t>
  </si>
  <si>
    <t>11</t>
  </si>
  <si>
    <t>275361821</t>
  </si>
  <si>
    <t>Výztuž základových patek betonářskou ocelí 10 505 (R)</t>
  </si>
  <si>
    <t>2092372228</t>
  </si>
  <si>
    <t>3</t>
  </si>
  <si>
    <t>Svislé a kompletní konstrukce</t>
  </si>
  <si>
    <t>52</t>
  </si>
  <si>
    <t>311235151.WNR</t>
  </si>
  <si>
    <t>Zdivo jednovrstvé z cihel Porotherm 30 Profi P10 na tenkovrstvou maltu tl 300 mm</t>
  </si>
  <si>
    <t>897092838</t>
  </si>
  <si>
    <t>30,63*1,3</t>
  </si>
  <si>
    <t>148</t>
  </si>
  <si>
    <t>337171420R2</t>
  </si>
  <si>
    <t>Dodávka a montáž ocelové kce pod obložení vnitřních stěn</t>
  </si>
  <si>
    <t>kg</t>
  </si>
  <si>
    <t>1882301282</t>
  </si>
  <si>
    <t>(29,65*2+45,8+46,8+2,9*12+46,8+2,7*2+3+3,95+43,33*2+3,03*2+3,33*2)*70</t>
  </si>
  <si>
    <t>29</t>
  </si>
  <si>
    <t>3371731001R</t>
  </si>
  <si>
    <t>Dodávka a montáž ocelové konstrukce haly, včetně povrchové úpravy nátěr RAL 5010</t>
  </si>
  <si>
    <t>1904514592</t>
  </si>
  <si>
    <t>68</t>
  </si>
  <si>
    <t>3371731002R</t>
  </si>
  <si>
    <t xml:space="preserve">Dodávka a montáž schodiště, proroštové stupně a podesty, dvouvrstvý nátěr, vrchní ral 5010   </t>
  </si>
  <si>
    <t>kus</t>
  </si>
  <si>
    <t>789877471</t>
  </si>
  <si>
    <t>69</t>
  </si>
  <si>
    <t>3371731003R</t>
  </si>
  <si>
    <t xml:space="preserve">Dodávka a montáž zábradlí na schodiště a 2.NP - dvouvrstvý nátěr, RAL 5010, trubkové, výplň nerezová síť oko 40x40 mm na nerezových úchytech   </t>
  </si>
  <si>
    <t>-1048894984</t>
  </si>
  <si>
    <t>39,33+3*2-1,15*2+1,35*2+8,8*2</t>
  </si>
  <si>
    <t>41</t>
  </si>
  <si>
    <t>342151113</t>
  </si>
  <si>
    <t>Montáž opláštění stěn ocelových kcí ze sendvičových panelů šroubovaných budov v do 24 m</t>
  </si>
  <si>
    <t>100888906</t>
  </si>
  <si>
    <t>(46,46+4,08+11,9)*9,36</t>
  </si>
  <si>
    <t>(30,65*9,385*2)+(15,325*8,1)*2</t>
  </si>
  <si>
    <t>-(42*1,5)</t>
  </si>
  <si>
    <t>42</t>
  </si>
  <si>
    <t>553246121R</t>
  </si>
  <si>
    <t>panel sendvičový stěnový oboustranně profilovaný izolace PUR tl 150mm</t>
  </si>
  <si>
    <t>1232417897</t>
  </si>
  <si>
    <t>(46,46)*9,36</t>
  </si>
  <si>
    <t>1195,432*1,15 'Přepočtené koeficientem množství</t>
  </si>
  <si>
    <t>140</t>
  </si>
  <si>
    <t>553246122R</t>
  </si>
  <si>
    <t>panel sendvičový stěnový oboustranně profilovaný izolace PUR tl 200mm, protipožární</t>
  </si>
  <si>
    <t>1773684512</t>
  </si>
  <si>
    <t>(4,08+11,9)*9,36-(1,6*2,15*3)</t>
  </si>
  <si>
    <t>139,253*1,15 'Přepočtené koeficientem množství</t>
  </si>
  <si>
    <t>30</t>
  </si>
  <si>
    <t>342311611</t>
  </si>
  <si>
    <t xml:space="preserve">Dodávka a montáž základových prahů </t>
  </si>
  <si>
    <t>246982740</t>
  </si>
  <si>
    <t>(30,65*2+46,76+31,09)*1,25*0,12+(30,65*2+46,76+31,09)*1,1*0,06</t>
  </si>
  <si>
    <t>178</t>
  </si>
  <si>
    <t>345310001R</t>
  </si>
  <si>
    <t>zděný plynový a regulační sloupek 1,9x1,4x0,4m</t>
  </si>
  <si>
    <t>-1409802400</t>
  </si>
  <si>
    <t>152</t>
  </si>
  <si>
    <t>3469712101R</t>
  </si>
  <si>
    <t>Izolace mezi příčky proti šíření zvuku z desek z recyklované pryže 4 mm</t>
  </si>
  <si>
    <t>765908608</t>
  </si>
  <si>
    <t>514,187+11,6+26,44</t>
  </si>
  <si>
    <t>Vodorovné konstrukce</t>
  </si>
  <si>
    <t>161</t>
  </si>
  <si>
    <t>411354213</t>
  </si>
  <si>
    <t>Bednění stropů ztracené z hraněných trapézových vln v 60 mm plech lesklý tl 0,75 mm</t>
  </si>
  <si>
    <t>1705415552</t>
  </si>
  <si>
    <t>46,5*3,1</t>
  </si>
  <si>
    <t>53</t>
  </si>
  <si>
    <t>4173881741R</t>
  </si>
  <si>
    <t>Ztužující věnec tl 25 cm pro zdi š 30 cm</t>
  </si>
  <si>
    <t>111494603</t>
  </si>
  <si>
    <t>30,63</t>
  </si>
  <si>
    <t>59</t>
  </si>
  <si>
    <t>444151113</t>
  </si>
  <si>
    <t>Montáž krytiny ocelových střech ze sendvičových panelů šroubovaných budov v do 24 m</t>
  </si>
  <si>
    <t>-1867609818</t>
  </si>
  <si>
    <t>podhled</t>
  </si>
  <si>
    <t>0,58*(46,46+4,08+11,9)+0,67*35</t>
  </si>
  <si>
    <t>45</t>
  </si>
  <si>
    <t>55324612</t>
  </si>
  <si>
    <t>panel sendvičový stěnový oboustranně profilovaný izolace PUR tl 60mm</t>
  </si>
  <si>
    <t>688360272</t>
  </si>
  <si>
    <t>59,665</t>
  </si>
  <si>
    <t>59,665*1,15 'Přepočtené koeficientem množství</t>
  </si>
  <si>
    <t>33</t>
  </si>
  <si>
    <t>444171113</t>
  </si>
  <si>
    <t>Montáž krytiny ocelových střech z tvarovaných ocelových plechů šroubovaných budov v do 24 m</t>
  </si>
  <si>
    <t>671120824</t>
  </si>
  <si>
    <t>35*48,11</t>
  </si>
  <si>
    <t>34</t>
  </si>
  <si>
    <t>15484353R1</t>
  </si>
  <si>
    <t>plech trapézový 160/250 PES 25µm tl 1,0mm</t>
  </si>
  <si>
    <t>876848614</t>
  </si>
  <si>
    <t>1683,85*1,15 'Přepočtené koeficientem množství</t>
  </si>
  <si>
    <t>Úpravy povrchů, podlahy a osazování výplní</t>
  </si>
  <si>
    <t>54</t>
  </si>
  <si>
    <t>622142001</t>
  </si>
  <si>
    <t>Potažení vnějších stěn sklovláknitým pletivem vtlačeným do tenkovrstvé hmoty</t>
  </si>
  <si>
    <t>-862622130</t>
  </si>
  <si>
    <t>30,63*1,505</t>
  </si>
  <si>
    <t>622143004</t>
  </si>
  <si>
    <t>Montáž omítkových samolepících začišťovacích profilů pro spojení s okenním rámem</t>
  </si>
  <si>
    <t>-1566029313</t>
  </si>
  <si>
    <t>56</t>
  </si>
  <si>
    <t>59051512</t>
  </si>
  <si>
    <t>profil začišťovací PVC s výztužnou tkaninou pro parapet ETICS</t>
  </si>
  <si>
    <t>555066212</t>
  </si>
  <si>
    <t>57</t>
  </si>
  <si>
    <t>622323111</t>
  </si>
  <si>
    <t>Vápenocementová omítka hladkých vnějších stěn tloušťky do 5 mm nanášená ručně</t>
  </si>
  <si>
    <t>-556225275</t>
  </si>
  <si>
    <t>58</t>
  </si>
  <si>
    <t>622521011</t>
  </si>
  <si>
    <t>Tenkovrstvá silikátová zrnitá omítka tl. 1,5 mm včetně penetrace vnějších stěn</t>
  </si>
  <si>
    <t>1584097274</t>
  </si>
  <si>
    <t>162</t>
  </si>
  <si>
    <t>631311136</t>
  </si>
  <si>
    <t>Mazanina tl do 240 mm z betonu prostého bez zvýšených nároků na prostředí tř. C 25/30</t>
  </si>
  <si>
    <t>-45387924</t>
  </si>
  <si>
    <t>46,5*3,1*0,15</t>
  </si>
  <si>
    <t>163</t>
  </si>
  <si>
    <t>631319204</t>
  </si>
  <si>
    <t>Příplatek k mazaninám za přidání ocelových vláken (drátkobeton) pro objemové vyztužení 30 kg/m3</t>
  </si>
  <si>
    <t>-1899613181</t>
  </si>
  <si>
    <t>13</t>
  </si>
  <si>
    <t>632481215</t>
  </si>
  <si>
    <t>Separační vrstva z geotextilie</t>
  </si>
  <si>
    <t>-1901792652</t>
  </si>
  <si>
    <t>46,9*30,7*3</t>
  </si>
  <si>
    <t>27</t>
  </si>
  <si>
    <t>636623211</t>
  </si>
  <si>
    <t>Podlaha z hladkých desek z recyklované pryže tl 7,5 mm černá lepená ve spojích na vyrovnaný podklad</t>
  </si>
  <si>
    <t>-386999983</t>
  </si>
  <si>
    <t>28</t>
  </si>
  <si>
    <t>636624300R1</t>
  </si>
  <si>
    <t>Dodávka a montáž sportovní podlahy litá PUR vrstva tl. 3mm</t>
  </si>
  <si>
    <t>-2066369370</t>
  </si>
  <si>
    <t>147</t>
  </si>
  <si>
    <t>637121114</t>
  </si>
  <si>
    <t>Okapový chodník z kačírku tl 250 mm s udusáním</t>
  </si>
  <si>
    <t>43709371</t>
  </si>
  <si>
    <t>(4,08+30,7+46,76+30,65+9,7)*0,5</t>
  </si>
  <si>
    <t>Trubní vedení - vnitřní kanalizace, vodovod</t>
  </si>
  <si>
    <t>70</t>
  </si>
  <si>
    <t>891315000R1</t>
  </si>
  <si>
    <t>Zpětná klapka DN125</t>
  </si>
  <si>
    <t>-2141527966</t>
  </si>
  <si>
    <t>71</t>
  </si>
  <si>
    <t>895270001</t>
  </si>
  <si>
    <t>Š1 - Kontrolní šachta DN400, hloubka do 1,2m</t>
  </si>
  <si>
    <t>483678137</t>
  </si>
  <si>
    <t>72</t>
  </si>
  <si>
    <t>895270002</t>
  </si>
  <si>
    <t xml:space="preserve">Š2 - Šachta s regulovaným odtokem 0,5l/s DN600 </t>
  </si>
  <si>
    <t>-1147185812</t>
  </si>
  <si>
    <t>73</t>
  </si>
  <si>
    <t>895270003</t>
  </si>
  <si>
    <t>Š3 - Kontrolní šachta DN400 hloubka do 1,2m</t>
  </si>
  <si>
    <t>1309415349</t>
  </si>
  <si>
    <t>74</t>
  </si>
  <si>
    <t>895270004</t>
  </si>
  <si>
    <t>Š4 - Revizní šachta DN1000, hloubka do 1,5m</t>
  </si>
  <si>
    <t>1904842119</t>
  </si>
  <si>
    <t>75</t>
  </si>
  <si>
    <t>895270005</t>
  </si>
  <si>
    <t>Š5 - Kontrolní šachta DN400 hloubka do 1,2m</t>
  </si>
  <si>
    <t>240658857</t>
  </si>
  <si>
    <t>76</t>
  </si>
  <si>
    <t>895270006</t>
  </si>
  <si>
    <t>Osazení šachty DN400, včetně zemních prací</t>
  </si>
  <si>
    <t>687990938</t>
  </si>
  <si>
    <t>77</t>
  </si>
  <si>
    <t>895270007</t>
  </si>
  <si>
    <t>Osazení šachty DN1000, včetně zemních prací</t>
  </si>
  <si>
    <t>-1974786001</t>
  </si>
  <si>
    <t>Ostatní konstrukce a práce, bourání</t>
  </si>
  <si>
    <t>144</t>
  </si>
  <si>
    <t>916231212</t>
  </si>
  <si>
    <t>Osazení chodníkového obrubníku betonového stojatého bez boční opěry do lože z betonu prostého</t>
  </si>
  <si>
    <t>-2059600162</t>
  </si>
  <si>
    <t>(4,08+30,7+46,76+30,65+9,7)</t>
  </si>
  <si>
    <t>145</t>
  </si>
  <si>
    <t>59217017</t>
  </si>
  <si>
    <t>obrubník betonový chodníkový 1000x100x250mm</t>
  </si>
  <si>
    <t>1132694148</t>
  </si>
  <si>
    <t>121,89*1,02 'Přepočtené koeficientem množství</t>
  </si>
  <si>
    <t>169</t>
  </si>
  <si>
    <t>962080001R1</t>
  </si>
  <si>
    <t>Sportovní vybavení, mobilní tribuny, dělící mobilní stěny - síť, volejbalové sloupky (8 kusů)</t>
  </si>
  <si>
    <t>kpl</t>
  </si>
  <si>
    <t>52684076</t>
  </si>
  <si>
    <t>998</t>
  </si>
  <si>
    <t>Přesun hmot</t>
  </si>
  <si>
    <t>180</t>
  </si>
  <si>
    <t>998014211</t>
  </si>
  <si>
    <t>Přesun hmot pro budovy jednopodlažní z kovových dílců</t>
  </si>
  <si>
    <t>542441339</t>
  </si>
  <si>
    <t>PSV</t>
  </si>
  <si>
    <t>Práce a dodávky PSV</t>
  </si>
  <si>
    <t>711</t>
  </si>
  <si>
    <t>Izolace proti vodě, vlhkosti a plynům</t>
  </si>
  <si>
    <t>711131101</t>
  </si>
  <si>
    <t>Provedení izolace proti zemní vlhkosti pásy na sucho vodorovné AIP nebo tkaninou</t>
  </si>
  <si>
    <t>-33842587</t>
  </si>
  <si>
    <t>46,9*30,7</t>
  </si>
  <si>
    <t>20</t>
  </si>
  <si>
    <t>28322013</t>
  </si>
  <si>
    <t>fólie hydroizolační mPVC mechanicky kotvená tl 1,5mm</t>
  </si>
  <si>
    <t>32</t>
  </si>
  <si>
    <t>-257775874</t>
  </si>
  <si>
    <t>1439,83*1,165 'Přepočtené koeficientem množství</t>
  </si>
  <si>
    <t>44</t>
  </si>
  <si>
    <t>711747288R1</t>
  </si>
  <si>
    <t>Provedení opracování prostupů a kotvících bodů</t>
  </si>
  <si>
    <t>-1553030621</t>
  </si>
  <si>
    <t>181</t>
  </si>
  <si>
    <t>998711203</t>
  </si>
  <si>
    <t>Přesun hmot procentní pro izolace proti vodě, vlhkosti a plynům v objektech v do 60 m</t>
  </si>
  <si>
    <t>%</t>
  </si>
  <si>
    <t>257036975</t>
  </si>
  <si>
    <t>712</t>
  </si>
  <si>
    <t>Povlakové krytiny</t>
  </si>
  <si>
    <t>39</t>
  </si>
  <si>
    <t>712361701</t>
  </si>
  <si>
    <t>Provedení povlakové krytiny střech do 10° fólií položenou volně s přilepením spojů</t>
  </si>
  <si>
    <t>1746746254</t>
  </si>
  <si>
    <t>40</t>
  </si>
  <si>
    <t>28342411</t>
  </si>
  <si>
    <t>fólie hydroizolační střešní mPVC s nakašírovaným PES rounem určená k lepení tl 1,5mm (účinná tloušťka)</t>
  </si>
  <si>
    <t>-1347120564</t>
  </si>
  <si>
    <t>1683,85*1,1655 'Přepočtené koeficientem množství</t>
  </si>
  <si>
    <t>51</t>
  </si>
  <si>
    <t>712363357</t>
  </si>
  <si>
    <t>Povlakové krytiny střech do 10° z tvarovaných poplastovaných lišt délky 2 m okapnice široká rš 250 mm</t>
  </si>
  <si>
    <t>912301089</t>
  </si>
  <si>
    <t>32,15+35*2</t>
  </si>
  <si>
    <t>50</t>
  </si>
  <si>
    <t>712363366</t>
  </si>
  <si>
    <t>Povlakové krytiny střech do 10° z tvarovaných poplastovaných lišt délky 2 m rovná lišta rš 100 mm</t>
  </si>
  <si>
    <t>832803370</t>
  </si>
  <si>
    <t>32,15*2+35+(46,46+4,08+11,9)</t>
  </si>
  <si>
    <t>182</t>
  </si>
  <si>
    <t>998712203</t>
  </si>
  <si>
    <t>Přesun hmot procentní pro krytiny povlakové v objektech v do 24 m</t>
  </si>
  <si>
    <t>-460814464</t>
  </si>
  <si>
    <t>713</t>
  </si>
  <si>
    <t>Izolace tepelné</t>
  </si>
  <si>
    <t>31</t>
  </si>
  <si>
    <t>713131151</t>
  </si>
  <si>
    <t>Montáž izolace tepelné stěn a základů volně vloženými rohožemi, pásy, dílci, deskami 1 vrstva</t>
  </si>
  <si>
    <t>1244722110</t>
  </si>
  <si>
    <t>(30,65*2+46,76*2)*1,1</t>
  </si>
  <si>
    <t>28376445</t>
  </si>
  <si>
    <t>deska z polystyrénu XPS, hrana rovná a strukturovaný povrch 300kPa tl 140mm</t>
  </si>
  <si>
    <t>-1685506300</t>
  </si>
  <si>
    <t>170,302*1,05 'Přepočtené koeficientem množství</t>
  </si>
  <si>
    <t>46</t>
  </si>
  <si>
    <t>7131411510R</t>
  </si>
  <si>
    <t>Montáž izolace tepelné střech mezi trapézový plech</t>
  </si>
  <si>
    <t>2092148013</t>
  </si>
  <si>
    <t>0,9*(46,46+4,08+11,9)</t>
  </si>
  <si>
    <t>48</t>
  </si>
  <si>
    <t>713141311</t>
  </si>
  <si>
    <t>Montáž izolace tepelné střech plochých kladené volně, spádová vrstva</t>
  </si>
  <si>
    <t>-1498625153</t>
  </si>
  <si>
    <t>30,63*0,8</t>
  </si>
  <si>
    <t>49</t>
  </si>
  <si>
    <t>28376142</t>
  </si>
  <si>
    <t>klín izolační z pěnového polystyrenu EPS 150 spádový</t>
  </si>
  <si>
    <t>-282447407</t>
  </si>
  <si>
    <t>0,65*0,8*30,63/2</t>
  </si>
  <si>
    <t>37</t>
  </si>
  <si>
    <t>7131511321R</t>
  </si>
  <si>
    <t>Montáž izolace tepelné střech oblých</t>
  </si>
  <si>
    <t>964117795</t>
  </si>
  <si>
    <t>1683,85*3</t>
  </si>
  <si>
    <t>38</t>
  </si>
  <si>
    <t>63152098</t>
  </si>
  <si>
    <t>pás tepelně izolační univerzální λ=0,033 tl 80mm</t>
  </si>
  <si>
    <t>-1154620427</t>
  </si>
  <si>
    <t>5051,55*1,02 'Přepočtené koeficientem množství</t>
  </si>
  <si>
    <t>47</t>
  </si>
  <si>
    <t>63152104</t>
  </si>
  <si>
    <t>pás tepelně izolační univerzální λ=0,033-0,035 tl 160mm</t>
  </si>
  <si>
    <t>-841937014</t>
  </si>
  <si>
    <t>56,196*1,25 'Přepočtené koeficientem množství</t>
  </si>
  <si>
    <t>35</t>
  </si>
  <si>
    <t>713151141</t>
  </si>
  <si>
    <t>Montáž izolace tepelné střech šikmých parotěsné reflexní tl do 5 mm</t>
  </si>
  <si>
    <t>136212796</t>
  </si>
  <si>
    <t>36</t>
  </si>
  <si>
    <t>28329011</t>
  </si>
  <si>
    <t>fólie PE vyztužená pro parotěsnou vrstvu (reakce na oheň - třída F) 110g/m2</t>
  </si>
  <si>
    <t>324343442</t>
  </si>
  <si>
    <t>1683,85*1,05 'Přepočtené koeficientem množství</t>
  </si>
  <si>
    <t>183</t>
  </si>
  <si>
    <t>998713203</t>
  </si>
  <si>
    <t>Přesun hmot procentní pro izolace tepelné v objektech v do 24 m</t>
  </si>
  <si>
    <t>-1192786603</t>
  </si>
  <si>
    <t>721</t>
  </si>
  <si>
    <t>Zdravotechnika - vnitřní kanalizace</t>
  </si>
  <si>
    <t>78</t>
  </si>
  <si>
    <t>721173402.OSM</t>
  </si>
  <si>
    <t>Potrubí kanalizační KG-Systém SN 4 DN 125</t>
  </si>
  <si>
    <t>-1310065000</t>
  </si>
  <si>
    <t>79</t>
  </si>
  <si>
    <t>721173403.OSM</t>
  </si>
  <si>
    <t>Potrubí kanalizační KG-Systém SN 4 DN 160</t>
  </si>
  <si>
    <t>1740418577</t>
  </si>
  <si>
    <t>80</t>
  </si>
  <si>
    <t>721173404.OSM</t>
  </si>
  <si>
    <t>Potrubí kanalizační KG-Systém SN 4 DN 200</t>
  </si>
  <si>
    <t>-1626041936</t>
  </si>
  <si>
    <t>81</t>
  </si>
  <si>
    <t>721240001R</t>
  </si>
  <si>
    <t>D+M Liniový odvodňovací žlab D150</t>
  </si>
  <si>
    <t>-678764660</t>
  </si>
  <si>
    <t>82</t>
  </si>
  <si>
    <t>721241102</t>
  </si>
  <si>
    <t>Lapač střešních splavenin z litiny DN 125</t>
  </si>
  <si>
    <t>-196265736</t>
  </si>
  <si>
    <t>184</t>
  </si>
  <si>
    <t>998721203</t>
  </si>
  <si>
    <t>Přesun hmot procentní pro vnitřní kanalizace v objektech v do 24 m</t>
  </si>
  <si>
    <t>1383088008</t>
  </si>
  <si>
    <t>722</t>
  </si>
  <si>
    <t>Zdravotechnika - vnitřní vodovod</t>
  </si>
  <si>
    <t>83</t>
  </si>
  <si>
    <t>722130233</t>
  </si>
  <si>
    <t>Potrubí vodovodní ocelové závitové pozinkované svařované běžné DN 25</t>
  </si>
  <si>
    <t>1313079334</t>
  </si>
  <si>
    <t>84</t>
  </si>
  <si>
    <t>722232501.HNW</t>
  </si>
  <si>
    <t>Potrubní oddělovač Honeywell BA295 G 1/2 PN 10 do 65°C vnější závit</t>
  </si>
  <si>
    <t>-1638893044</t>
  </si>
  <si>
    <t>85</t>
  </si>
  <si>
    <t>722250001R1</t>
  </si>
  <si>
    <t>KK 1"</t>
  </si>
  <si>
    <t>1470804678</t>
  </si>
  <si>
    <t>86</t>
  </si>
  <si>
    <t>722250002R1</t>
  </si>
  <si>
    <t xml:space="preserve">Napojení na stávající rozvod v kotelně </t>
  </si>
  <si>
    <t>-897969145</t>
  </si>
  <si>
    <t>87</t>
  </si>
  <si>
    <t>722250003R1</t>
  </si>
  <si>
    <t xml:space="preserve">Tlaková a funkční zkouška potrubí (včetně hydrantu) </t>
  </si>
  <si>
    <t>-609470556</t>
  </si>
  <si>
    <t>88</t>
  </si>
  <si>
    <t>722250143</t>
  </si>
  <si>
    <t>Hydrantový systém s tvarově stálou hadicí D 25 x 30 m prosklený</t>
  </si>
  <si>
    <t>soubor</t>
  </si>
  <si>
    <t>702660134</t>
  </si>
  <si>
    <t>185</t>
  </si>
  <si>
    <t>998722203</t>
  </si>
  <si>
    <t>Přesun hmot procentní pro vnitřní vodovod v objektech v do 24 m</t>
  </si>
  <si>
    <t>-1778269706</t>
  </si>
  <si>
    <t>723</t>
  </si>
  <si>
    <t>Zdravotechnika - vnitřní plynovod</t>
  </si>
  <si>
    <t>89</t>
  </si>
  <si>
    <t>723261001</t>
  </si>
  <si>
    <t>plynoměr G25 - 40m3/hod</t>
  </si>
  <si>
    <t>777490121</t>
  </si>
  <si>
    <t>90</t>
  </si>
  <si>
    <t>723261002</t>
  </si>
  <si>
    <t>uzavírací ventil, plynový d63</t>
  </si>
  <si>
    <t>1003543127</t>
  </si>
  <si>
    <t>186</t>
  </si>
  <si>
    <t>998723203</t>
  </si>
  <si>
    <t>Přesun hmot procentní pro vnitřní plynovod v objektech v do 24 m</t>
  </si>
  <si>
    <t>-701341222</t>
  </si>
  <si>
    <t>732</t>
  </si>
  <si>
    <t>Ústřední vytápění - strojovny</t>
  </si>
  <si>
    <t>91</t>
  </si>
  <si>
    <t>732820001R</t>
  </si>
  <si>
    <t>Teplovzdušný agregát výkon 35kW</t>
  </si>
  <si>
    <t>1667968022</t>
  </si>
  <si>
    <t>92</t>
  </si>
  <si>
    <t>732820002R</t>
  </si>
  <si>
    <t>Sestava pro sání a odtah spalin-pružná d=80</t>
  </si>
  <si>
    <t>-2109291762</t>
  </si>
  <si>
    <t>93</t>
  </si>
  <si>
    <t>732820003R</t>
  </si>
  <si>
    <t>-2033363633</t>
  </si>
  <si>
    <t>94</t>
  </si>
  <si>
    <t>732820004R</t>
  </si>
  <si>
    <t>Směšovací komora axiální R NEXT40</t>
  </si>
  <si>
    <t>68752167</t>
  </si>
  <si>
    <t>95</t>
  </si>
  <si>
    <t>732820005R</t>
  </si>
  <si>
    <t>Elektrické ovládaní klapek komory</t>
  </si>
  <si>
    <t>1152838318</t>
  </si>
  <si>
    <t>96</t>
  </si>
  <si>
    <t>732820006R</t>
  </si>
  <si>
    <t>Servopohon s polohov.elektronikou NM 24</t>
  </si>
  <si>
    <t>-1461875021</t>
  </si>
  <si>
    <t>97</t>
  </si>
  <si>
    <t>732820007R</t>
  </si>
  <si>
    <t>Potrubí pevné průchod stěnou R NEXT40</t>
  </si>
  <si>
    <t>-840174598</t>
  </si>
  <si>
    <t>98</t>
  </si>
  <si>
    <t>732820008R</t>
  </si>
  <si>
    <t>Filtr Bulpren R NEXT40</t>
  </si>
  <si>
    <t>381919721</t>
  </si>
  <si>
    <t>99</t>
  </si>
  <si>
    <t>732820009R</t>
  </si>
  <si>
    <t>Protidešťová žaluzie R NEXT40</t>
  </si>
  <si>
    <t>-2098390624</t>
  </si>
  <si>
    <t>100</t>
  </si>
  <si>
    <t>732820010R</t>
  </si>
  <si>
    <t>Konzola otočná - prodloužená 1100mm</t>
  </si>
  <si>
    <t>-1464502148</t>
  </si>
  <si>
    <t>101</t>
  </si>
  <si>
    <t>732820011R</t>
  </si>
  <si>
    <t>Montáž jednotek</t>
  </si>
  <si>
    <t>1023276758</t>
  </si>
  <si>
    <t>102</t>
  </si>
  <si>
    <t>732820012R</t>
  </si>
  <si>
    <t>servis a uvedení do provozu</t>
  </si>
  <si>
    <t>76409354</t>
  </si>
  <si>
    <t>103</t>
  </si>
  <si>
    <t>732820013R</t>
  </si>
  <si>
    <t>Demontáž stávající jednotky 40kW, včetně odtahu spalin</t>
  </si>
  <si>
    <t>-1943297792</t>
  </si>
  <si>
    <t>104</t>
  </si>
  <si>
    <t>732820014R</t>
  </si>
  <si>
    <t>Zpětná montáž stávající jednotky 40kW, včetně odtahu spalin</t>
  </si>
  <si>
    <t>600175214</t>
  </si>
  <si>
    <t>187</t>
  </si>
  <si>
    <t>998732202</t>
  </si>
  <si>
    <t>Přesun hmot procentní pro strojovny v objektech v do 15 m</t>
  </si>
  <si>
    <t>-1103107362</t>
  </si>
  <si>
    <t>733</t>
  </si>
  <si>
    <t>Ústřední vytápění - rozvodné potrubí</t>
  </si>
  <si>
    <t>105</t>
  </si>
  <si>
    <t>733120001R</t>
  </si>
  <si>
    <t>Demontáž stávající jednotky Robur 45kW a zaslepení rozvodu plynu</t>
  </si>
  <si>
    <t>1260282549</t>
  </si>
  <si>
    <t>106</t>
  </si>
  <si>
    <t>733120002R</t>
  </si>
  <si>
    <t>Demontáž stávajících plynovodních rozvodů ve stávající regulační stanici ocel DN80 - DN25</t>
  </si>
  <si>
    <t>663036084</t>
  </si>
  <si>
    <t>107</t>
  </si>
  <si>
    <t>733120819</t>
  </si>
  <si>
    <t>Demontáž potrubí ocelového hladkého do D 60,3</t>
  </si>
  <si>
    <t>-1497311931</t>
  </si>
  <si>
    <t>108</t>
  </si>
  <si>
    <t>733120826</t>
  </si>
  <si>
    <t>Demontáž potrubí ocelového hladkého do D 89</t>
  </si>
  <si>
    <t>1791399138</t>
  </si>
  <si>
    <t>109</t>
  </si>
  <si>
    <t>733121250R</t>
  </si>
  <si>
    <t>Potrubí ocelové DN65</t>
  </si>
  <si>
    <t>1662381501</t>
  </si>
  <si>
    <t>110</t>
  </si>
  <si>
    <t>733121251R</t>
  </si>
  <si>
    <t>Potrubí ocelové DN50</t>
  </si>
  <si>
    <t>-1628095892</t>
  </si>
  <si>
    <t>111</t>
  </si>
  <si>
    <t>733121252R</t>
  </si>
  <si>
    <t>Potrubí ocelové DN40</t>
  </si>
  <si>
    <t>295457715</t>
  </si>
  <si>
    <t>112</t>
  </si>
  <si>
    <t>733121253R</t>
  </si>
  <si>
    <t>Potrubí ocelové DN32</t>
  </si>
  <si>
    <t>223147568</t>
  </si>
  <si>
    <t>113</t>
  </si>
  <si>
    <t>733121254R</t>
  </si>
  <si>
    <t>Potrubí ocelové DN25</t>
  </si>
  <si>
    <t>134676920</t>
  </si>
  <si>
    <t>114</t>
  </si>
  <si>
    <t>733121255R</t>
  </si>
  <si>
    <t xml:space="preserve">uzavírací kk 3/4" k jednotkce </t>
  </si>
  <si>
    <t>1453137841</t>
  </si>
  <si>
    <t>115</t>
  </si>
  <si>
    <t>733121256R</t>
  </si>
  <si>
    <t>Plynová hadice - Flexigas DN 20</t>
  </si>
  <si>
    <t>319726058</t>
  </si>
  <si>
    <t>116</t>
  </si>
  <si>
    <t>733121257R</t>
  </si>
  <si>
    <t>T-kus 63/40 + dopojení na stávající rozvod plynu</t>
  </si>
  <si>
    <t>-29153495</t>
  </si>
  <si>
    <t>117</t>
  </si>
  <si>
    <t>733121258R</t>
  </si>
  <si>
    <t>T-kus 63/50/32 + dopojení na stávající rozvod plynu</t>
  </si>
  <si>
    <t>-705859055</t>
  </si>
  <si>
    <t>118</t>
  </si>
  <si>
    <t>733121259R</t>
  </si>
  <si>
    <t>T-kus 50/50/40 + dopojení na stávající rozvod plynu</t>
  </si>
  <si>
    <t>-1595257237</t>
  </si>
  <si>
    <t>119</t>
  </si>
  <si>
    <t>733121260R</t>
  </si>
  <si>
    <t>Plynoměř G4, včetně uzavíracích KK</t>
  </si>
  <si>
    <t>158417272</t>
  </si>
  <si>
    <t>120</t>
  </si>
  <si>
    <t>733121261R</t>
  </si>
  <si>
    <t>Ocelové konstrukce pro kotvení potrubí k ocelovým vazníkům - potrubí ocel 94m</t>
  </si>
  <si>
    <t>-761281294</t>
  </si>
  <si>
    <t>121</t>
  </si>
  <si>
    <t>733121262R</t>
  </si>
  <si>
    <t>Přepojení plynoměr G4 na nové rozvody, ve stávajícím objektu regulační stanice</t>
  </si>
  <si>
    <t>-128866276</t>
  </si>
  <si>
    <t>122</t>
  </si>
  <si>
    <t>733121263R</t>
  </si>
  <si>
    <t>Uzavírací ventil KK 1"</t>
  </si>
  <si>
    <t>-1837888402</t>
  </si>
  <si>
    <t>188</t>
  </si>
  <si>
    <t>998733203</t>
  </si>
  <si>
    <t>Přesun hmot procentní pro rozvody potrubí v objektech v do 24 m</t>
  </si>
  <si>
    <t>1751172513</t>
  </si>
  <si>
    <t>734</t>
  </si>
  <si>
    <t>Ústřední vytápění - armatury</t>
  </si>
  <si>
    <t>123</t>
  </si>
  <si>
    <t>734441001R</t>
  </si>
  <si>
    <t>Napojení na nový STL plynovod d160</t>
  </si>
  <si>
    <t>1565461423</t>
  </si>
  <si>
    <t>124</t>
  </si>
  <si>
    <t>734441002R</t>
  </si>
  <si>
    <t>Potrubí PE100 RC SDR11 s ochr. Pláštěm d63x5,8</t>
  </si>
  <si>
    <t>-129837254</t>
  </si>
  <si>
    <t>125</t>
  </si>
  <si>
    <t>734441003R</t>
  </si>
  <si>
    <t>elektrospojka - koleno 90°, 63x5,8</t>
  </si>
  <si>
    <t>703716371</t>
  </si>
  <si>
    <t>126</t>
  </si>
  <si>
    <t>734441004R</t>
  </si>
  <si>
    <t>přechoska isiflo s integrovaným kk 2"</t>
  </si>
  <si>
    <t>-1085188461</t>
  </si>
  <si>
    <t>127</t>
  </si>
  <si>
    <t>734441005R</t>
  </si>
  <si>
    <t>Regulátor tlaku francel B40</t>
  </si>
  <si>
    <t>1870465446</t>
  </si>
  <si>
    <t>128</t>
  </si>
  <si>
    <t>734441006R</t>
  </si>
  <si>
    <t>konzole pro osazení jednotek</t>
  </si>
  <si>
    <t>159635451</t>
  </si>
  <si>
    <t>129</t>
  </si>
  <si>
    <t>734441007R</t>
  </si>
  <si>
    <t>kryt před jednotky proti míčům</t>
  </si>
  <si>
    <t>-138898838</t>
  </si>
  <si>
    <t>130</t>
  </si>
  <si>
    <t>734441008R</t>
  </si>
  <si>
    <t>prostupy ocelovou konstrukcí - 500x440</t>
  </si>
  <si>
    <t>-101109510</t>
  </si>
  <si>
    <t>131</t>
  </si>
  <si>
    <t>734441009R</t>
  </si>
  <si>
    <t>prostupy ocelovou konstrukcí - dn80 odvod a přívod spalin</t>
  </si>
  <si>
    <t>958298018</t>
  </si>
  <si>
    <t>189</t>
  </si>
  <si>
    <t>998734203</t>
  </si>
  <si>
    <t>Přesun hmot procentní pro armatury v objektech v do 24 m</t>
  </si>
  <si>
    <t>-1462790335</t>
  </si>
  <si>
    <t>132</t>
  </si>
  <si>
    <t>VRN01010006</t>
  </si>
  <si>
    <t>Výchozí revize plynových zařízení a potrubí</t>
  </si>
  <si>
    <t>ks</t>
  </si>
  <si>
    <t>889235312</t>
  </si>
  <si>
    <t>133</t>
  </si>
  <si>
    <t>VRN01010007</t>
  </si>
  <si>
    <t>Pronájem plošiny, montáž ve výškách 3,5m</t>
  </si>
  <si>
    <t>hod</t>
  </si>
  <si>
    <t>405061720</t>
  </si>
  <si>
    <t>134</t>
  </si>
  <si>
    <t>VRN01010008</t>
  </si>
  <si>
    <t>Tlaková zkouška potrubí</t>
  </si>
  <si>
    <t>-203217569</t>
  </si>
  <si>
    <t>762</t>
  </si>
  <si>
    <t>Konstrukce tesařské</t>
  </si>
  <si>
    <t>24</t>
  </si>
  <si>
    <t>762395000</t>
  </si>
  <si>
    <t>Spojovací prostředky krovů, bednění, laťování, nadstřešních konstrukcí</t>
  </si>
  <si>
    <t>1891267129</t>
  </si>
  <si>
    <t>150</t>
  </si>
  <si>
    <t>7624200001R</t>
  </si>
  <si>
    <t>Obložení stropu z cementotřískových desek CETRIS FINISH, odstín A tl 16 mm na sraz šroubovaných</t>
  </si>
  <si>
    <t>1184117260</t>
  </si>
  <si>
    <t>Nářaďovny (chodby)</t>
  </si>
  <si>
    <t>3*2,7+3*3+4*3*2+2,9*2,7</t>
  </si>
  <si>
    <t>2.NP</t>
  </si>
  <si>
    <t>3,3*3*2</t>
  </si>
  <si>
    <t>149</t>
  </si>
  <si>
    <t>7624300001R</t>
  </si>
  <si>
    <t>Obložení stěn z cementotřískových desek CETRIS FINISH, odstín A tl 16 mm na sraz šroubovaných</t>
  </si>
  <si>
    <t>-1016259732</t>
  </si>
  <si>
    <t>Nářaďovny</t>
  </si>
  <si>
    <t>2,9*8*3,5-(1,45*2,1*8)+(6+9+8+5,9+2,7+3+4,01+3,9+2,7)*3,5-(1,6*2,15*3)</t>
  </si>
  <si>
    <t>Čela chodby</t>
  </si>
  <si>
    <t>(2,7+3+4+3,9+2,7)*1</t>
  </si>
  <si>
    <t>Obklad hřiště</t>
  </si>
  <si>
    <t>(30,65-0,15-0,88)*2*2,8+(45,45)*2,8</t>
  </si>
  <si>
    <t>((3,3+3)*3,35-(2*2+0,8*2,1))*2</t>
  </si>
  <si>
    <t>26</t>
  </si>
  <si>
    <t>762511213</t>
  </si>
  <si>
    <t>Podlahové kce podkladové z desek OSB tl 15 mm na sraz lepených</t>
  </si>
  <si>
    <t>591807900</t>
  </si>
  <si>
    <t>25</t>
  </si>
  <si>
    <t>762511284</t>
  </si>
  <si>
    <t>Podlahové kce podkladové dvouvrstvé z desek OSB tl 2x15 mm broušených na pero a drážku lepených</t>
  </si>
  <si>
    <t>557770886</t>
  </si>
  <si>
    <t>30,65*46,46</t>
  </si>
  <si>
    <t>22</t>
  </si>
  <si>
    <t>762512261</t>
  </si>
  <si>
    <t>Montáž podlahové kce podkladového roštu</t>
  </si>
  <si>
    <t>-771737990</t>
  </si>
  <si>
    <t>49*30,3+75*46,5</t>
  </si>
  <si>
    <t>23</t>
  </si>
  <si>
    <t>60514101</t>
  </si>
  <si>
    <t>řezivo jehličnaté lať 10-25cm2</t>
  </si>
  <si>
    <t>329470335</t>
  </si>
  <si>
    <t>4972,2*0,11*0,022</t>
  </si>
  <si>
    <t>12,033*1,15 'Přepočtené koeficientem množství</t>
  </si>
  <si>
    <t>190</t>
  </si>
  <si>
    <t>998762203</t>
  </si>
  <si>
    <t>Přesun hmot procentní pro kce tesařské v objektech v do 24 m</t>
  </si>
  <si>
    <t>623380903</t>
  </si>
  <si>
    <t>763</t>
  </si>
  <si>
    <t>Konstrukce suché výstavby</t>
  </si>
  <si>
    <t>151</t>
  </si>
  <si>
    <t>763121415</t>
  </si>
  <si>
    <t>SDK stěna předsazená tl 112,5 mm profil CW+UW 100 deska 1xA 12,5 bez izolace EI 15</t>
  </si>
  <si>
    <t>-370880466</t>
  </si>
  <si>
    <t>(2,9*8+6+9+8+5,7)*3,5</t>
  </si>
  <si>
    <t>-(1,45*2,1*8)</t>
  </si>
  <si>
    <t>příčky mezi</t>
  </si>
  <si>
    <t>(2,9*4)*2</t>
  </si>
  <si>
    <t>30,85</t>
  </si>
  <si>
    <t>191</t>
  </si>
  <si>
    <t>998763403</t>
  </si>
  <si>
    <t>Přesun hmot procentní pro sádrokartonové konstrukce v objektech v do 24 m</t>
  </si>
  <si>
    <t>1509144585</t>
  </si>
  <si>
    <t>764</t>
  </si>
  <si>
    <t>Konstrukce klempířské</t>
  </si>
  <si>
    <t>65</t>
  </si>
  <si>
    <t>764212420R1</t>
  </si>
  <si>
    <t>Oplechování konstrukcí klempířským prvkem z PZ plechu</t>
  </si>
  <si>
    <t>5487611</t>
  </si>
  <si>
    <t>otvory</t>
  </si>
  <si>
    <t>2*2+2*4+3*14++1,5*2</t>
  </si>
  <si>
    <t>střecha</t>
  </si>
  <si>
    <t>(46,46+4,08+11,9)*2</t>
  </si>
  <si>
    <t>46,46*2</t>
  </si>
  <si>
    <t>35*2</t>
  </si>
  <si>
    <t>35*2*2</t>
  </si>
  <si>
    <t>zakládací</t>
  </si>
  <si>
    <t>(46,46+4,08+11,9)+30,65*2</t>
  </si>
  <si>
    <t>3*14+3*7+2*4</t>
  </si>
  <si>
    <t>Rohy</t>
  </si>
  <si>
    <t>9,5*6</t>
  </si>
  <si>
    <t>Omegy</t>
  </si>
  <si>
    <t>7*9,5+(12*2+14,5*2+15)*2</t>
  </si>
  <si>
    <t>64</t>
  </si>
  <si>
    <t>764216601</t>
  </si>
  <si>
    <t>Oplechování rovných parapetů mechanicky kotvené z Pz s povrchovou úpravou rš 150 mm</t>
  </si>
  <si>
    <t>1814856124</t>
  </si>
  <si>
    <t>3*14+2*2</t>
  </si>
  <si>
    <t>66</t>
  </si>
  <si>
    <t>764511602</t>
  </si>
  <si>
    <t>Žlab podokapní půlkruhový z Pz s povrchovou úpravou rš 330 mm</t>
  </si>
  <si>
    <t>-988328562</t>
  </si>
  <si>
    <t>(46,46+4,08+11,9)</t>
  </si>
  <si>
    <t>67</t>
  </si>
  <si>
    <t>764518623</t>
  </si>
  <si>
    <t>Svody kruhové včetně objímek, kolen, odskoků z Pz s povrchovou úpravou průměru 120 mm</t>
  </si>
  <si>
    <t>261137151</t>
  </si>
  <si>
    <t>10*8</t>
  </si>
  <si>
    <t>192</t>
  </si>
  <si>
    <t>998764203</t>
  </si>
  <si>
    <t>Přesun hmot procentní pro konstrukce klempířské v objektech v do 24 m</t>
  </si>
  <si>
    <t>-870239778</t>
  </si>
  <si>
    <t>766</t>
  </si>
  <si>
    <t>Konstrukce truhlářské</t>
  </si>
  <si>
    <t>60</t>
  </si>
  <si>
    <t>766622121</t>
  </si>
  <si>
    <t>Montáž plastových oken plochy přes 1 m2 pevných výšky do 1,5 m s rámem do celostěnových panelů</t>
  </si>
  <si>
    <t>-586911526</t>
  </si>
  <si>
    <t>3*1,5*14</t>
  </si>
  <si>
    <t>61</t>
  </si>
  <si>
    <t>61140044</t>
  </si>
  <si>
    <t>okno plastové s fixním zasklením trojsklo přes plochu 1m2 do v 1,5m</t>
  </si>
  <si>
    <t>879463310</t>
  </si>
  <si>
    <t>62</t>
  </si>
  <si>
    <t>766622122</t>
  </si>
  <si>
    <t>Montáž plastových oken plochy přes 1 m2 pevných výšky do 2,5 m s rámem do celostěnových panelů</t>
  </si>
  <si>
    <t>199450920</t>
  </si>
  <si>
    <t>2*2*2</t>
  </si>
  <si>
    <t>63</t>
  </si>
  <si>
    <t>61140046</t>
  </si>
  <si>
    <t>okno plastové s fixním zasklením trojsklo přes plochu 1m2 v 1,5-2,5m</t>
  </si>
  <si>
    <t>-1064445357</t>
  </si>
  <si>
    <t>193</t>
  </si>
  <si>
    <t>998766203</t>
  </si>
  <si>
    <t>Přesun hmot procentní pro konstrukce truhlářské v objektech v do 24 m</t>
  </si>
  <si>
    <t>-460175540</t>
  </si>
  <si>
    <t>767</t>
  </si>
  <si>
    <t>Konstrukce zámečnické</t>
  </si>
  <si>
    <t>179</t>
  </si>
  <si>
    <t>76740045R2</t>
  </si>
  <si>
    <t>D + M protisluneční clony, pevné hliníkové lamely</t>
  </si>
  <si>
    <t>-1210153126</t>
  </si>
  <si>
    <t>164</t>
  </si>
  <si>
    <t>767640221</t>
  </si>
  <si>
    <t>Montáž dveří ocelových dvoukřídlových bez nadsvětlíku</t>
  </si>
  <si>
    <t>-402927748</t>
  </si>
  <si>
    <t>165</t>
  </si>
  <si>
    <t>55341327</t>
  </si>
  <si>
    <t>dveře dvoukřídlé ocelové interierové plné 1600x2150mm</t>
  </si>
  <si>
    <t>568167714</t>
  </si>
  <si>
    <t>166</t>
  </si>
  <si>
    <t>553413272R</t>
  </si>
  <si>
    <t>dveře dvoukřídlé ocelové interierové plné 1450x2100mm</t>
  </si>
  <si>
    <t>239608376</t>
  </si>
  <si>
    <t>167</t>
  </si>
  <si>
    <t>767640311</t>
  </si>
  <si>
    <t>Montáž dveří ocelových vnitřních jednokřídlových</t>
  </si>
  <si>
    <t>719193240</t>
  </si>
  <si>
    <t>168</t>
  </si>
  <si>
    <t>553411551R</t>
  </si>
  <si>
    <t>dveře jednokřídlé ocelové vchodové 800x2100mm</t>
  </si>
  <si>
    <t>1488256024</t>
  </si>
  <si>
    <t>43</t>
  </si>
  <si>
    <t>767880001R</t>
  </si>
  <si>
    <t>Dodávka a montáž záchytného systému</t>
  </si>
  <si>
    <t>-1273932508</t>
  </si>
  <si>
    <t>194</t>
  </si>
  <si>
    <t>998767203</t>
  </si>
  <si>
    <t>Přesun hmot procentní pro zámečnické konstrukce v objektech v do 24 m</t>
  </si>
  <si>
    <t>-726070003</t>
  </si>
  <si>
    <t>783</t>
  </si>
  <si>
    <t>Dokončovací práce - nátěry</t>
  </si>
  <si>
    <t>175</t>
  </si>
  <si>
    <t>783614001R</t>
  </si>
  <si>
    <t>Nátěr potrubí - barva modrá 2x základ + email</t>
  </si>
  <si>
    <t>2076278360</t>
  </si>
  <si>
    <t>176</t>
  </si>
  <si>
    <t>783614002R</t>
  </si>
  <si>
    <t>Nátěr - potrubí plyn - základ + vrchní nátěr, potrubí do DN40</t>
  </si>
  <si>
    <t>-1916963841</t>
  </si>
  <si>
    <t>177</t>
  </si>
  <si>
    <t>783614003R</t>
  </si>
  <si>
    <t>Nátěr - potrubí plyn - základ + vrchní nátěr, potrubí do DN60</t>
  </si>
  <si>
    <t>-536636259</t>
  </si>
  <si>
    <t>784</t>
  </si>
  <si>
    <t>Dokončovací práce - malby a tapety</t>
  </si>
  <si>
    <t>157</t>
  </si>
  <si>
    <t>784181101</t>
  </si>
  <si>
    <t>Základní akrylátová jednonásobná bezbarvá penetrace podkladu v místnostech výšky do 3,80 m</t>
  </si>
  <si>
    <t>717570858</t>
  </si>
  <si>
    <t>SDK</t>
  </si>
  <si>
    <t>211,34</t>
  </si>
  <si>
    <t>Stávající stěna</t>
  </si>
  <si>
    <t>30,84*6,2</t>
  </si>
  <si>
    <t>158</t>
  </si>
  <si>
    <t>784221101</t>
  </si>
  <si>
    <t>Dvojnásobné bílé malby ze směsí za sucha dobře otěruvzdorných v místnostech do 3,80 m</t>
  </si>
  <si>
    <t>1201395364</t>
  </si>
  <si>
    <t>402,548</t>
  </si>
  <si>
    <t>VRN</t>
  </si>
  <si>
    <t>Vedlejší rozpočtové náklady</t>
  </si>
  <si>
    <t>VRN1</t>
  </si>
  <si>
    <t>Průzkumné, geodetické a projektové práce</t>
  </si>
  <si>
    <t>174</t>
  </si>
  <si>
    <t>VRN01010002</t>
  </si>
  <si>
    <t>Projektová dokumentace</t>
  </si>
  <si>
    <t>1477816738</t>
  </si>
  <si>
    <t>137</t>
  </si>
  <si>
    <t>VRN01010003</t>
  </si>
  <si>
    <t>BOZP</t>
  </si>
  <si>
    <t>404690678</t>
  </si>
  <si>
    <t>138</t>
  </si>
  <si>
    <t>VRN01010005</t>
  </si>
  <si>
    <t>Geodetické zaměření a vytyčení ostatních sítí</t>
  </si>
  <si>
    <t>1019787054</t>
  </si>
  <si>
    <t>VRN3</t>
  </si>
  <si>
    <t>Zařízení staveniště</t>
  </si>
  <si>
    <t>139</t>
  </si>
  <si>
    <t>VRN03010001</t>
  </si>
  <si>
    <t>-1120126868</t>
  </si>
  <si>
    <t>02 - SO 02 spojovací krček</t>
  </si>
  <si>
    <t>129911100R1</t>
  </si>
  <si>
    <t>Bourání stávajících konstrukcí, dle potřeb, vč. otvoru</t>
  </si>
  <si>
    <t>357826279</t>
  </si>
  <si>
    <t>131251100</t>
  </si>
  <si>
    <t>Hloubení jam nezapažených v hornině třídy těžitelnosti I, skupiny 3 objem do 20 m3 strojně</t>
  </si>
  <si>
    <t>-1562091757</t>
  </si>
  <si>
    <t>patky</t>
  </si>
  <si>
    <t>6,6*1*2,6</t>
  </si>
  <si>
    <t>schodiště</t>
  </si>
  <si>
    <t>(3*3,95)/2*3</t>
  </si>
  <si>
    <t>132251101</t>
  </si>
  <si>
    <t>Hloubení rýh nezapažených  š do 800 mm v hornině třídy těžitelnosti I, skupiny 3 objem do 20 m3 strojně</t>
  </si>
  <si>
    <t>2040381293</t>
  </si>
  <si>
    <t>pro patky</t>
  </si>
  <si>
    <t>0,8*1*2,7*4</t>
  </si>
  <si>
    <t>0,8*0,8*0,8*5</t>
  </si>
  <si>
    <t>1690744242</t>
  </si>
  <si>
    <t>(34,935+11,2)*2</t>
  </si>
  <si>
    <t>174151101</t>
  </si>
  <si>
    <t>Zásyp jam, šachet rýh nebo kolem objektů sypaninou se zhutněním</t>
  </si>
  <si>
    <t>1478357350</t>
  </si>
  <si>
    <t>ke skladbě P3</t>
  </si>
  <si>
    <t>6,5*2,6*0,33</t>
  </si>
  <si>
    <t>k objektu</t>
  </si>
  <si>
    <t>3,95*3*15,54</t>
  </si>
  <si>
    <t>1643465049</t>
  </si>
  <si>
    <t>2,5*2,6*1*2</t>
  </si>
  <si>
    <t>273391114</t>
  </si>
  <si>
    <t>Antivibrační rohož základových desek z pryže tuhosti do 1 MPa volně položená</t>
  </si>
  <si>
    <t>-1389237071</t>
  </si>
  <si>
    <t>275321611</t>
  </si>
  <si>
    <t>Základové patky ze ŽB bez zvýšených nároků na prostředí tř. C 30/37</t>
  </si>
  <si>
    <t>-298968277</t>
  </si>
  <si>
    <t>0,8*0,8*0,8*9+2,6*0,5*1*3</t>
  </si>
  <si>
    <t>-2071821940</t>
  </si>
  <si>
    <t>(2,6+0,5)*2*3</t>
  </si>
  <si>
    <t>2050865244</t>
  </si>
  <si>
    <t>311113132</t>
  </si>
  <si>
    <t>Nosná zeď tl do 200 mm z hladkých tvárnic ztraceného bednění včetně výplně z betonu tř. C 16/20</t>
  </si>
  <si>
    <t>-1651676217</t>
  </si>
  <si>
    <t>1,75*20,2</t>
  </si>
  <si>
    <t>311113134</t>
  </si>
  <si>
    <t>Nosná zeď tl do 300 mm z hladkých tvárnic ztraceného bednění včetně výplně z betonu tř. C 16/20</t>
  </si>
  <si>
    <t>-181863727</t>
  </si>
  <si>
    <t>4,52*3,2/2*2</t>
  </si>
  <si>
    <t>Dodávka a montáž ocelové konstrukce krčku, včetně povrchové úpravy nátěr RAL 5010</t>
  </si>
  <si>
    <t>2107671808</t>
  </si>
  <si>
    <t>342151111</t>
  </si>
  <si>
    <t>Montáž opláštění stěn ocelových kcí ze sendvičových panelů šroubovaných budov v do 6 m</t>
  </si>
  <si>
    <t>-365505289</t>
  </si>
  <si>
    <t>21,955*2,85-(3*2,2*7)</t>
  </si>
  <si>
    <t>55324763</t>
  </si>
  <si>
    <t>panel sendvičový stěnový vnější, minerální vlna, viditelné kotvení, modulová/celková š 1000/1054mm tl 160mm</t>
  </si>
  <si>
    <t>-1833342777</t>
  </si>
  <si>
    <t>16,372*1,15 'Přepočtené koeficientem množství</t>
  </si>
  <si>
    <t>411354204</t>
  </si>
  <si>
    <t>Bednění stropů ztracené z hraněných trapézových vln v 40 mm plech lesklý tl 0,88 mm</t>
  </si>
  <si>
    <t>97975420</t>
  </si>
  <si>
    <t>2,6*15,54</t>
  </si>
  <si>
    <t>435125013R1</t>
  </si>
  <si>
    <t>Dodávka a montáž provedení venkovního schodiště</t>
  </si>
  <si>
    <t>1635329065</t>
  </si>
  <si>
    <t>444151111</t>
  </si>
  <si>
    <t>Montáž krytiny ocelových střech ze sendvičových panelů šroubovaných budov v do 6 m</t>
  </si>
  <si>
    <t>-977723378</t>
  </si>
  <si>
    <t>podlaha krček</t>
  </si>
  <si>
    <t>2,58*15,54</t>
  </si>
  <si>
    <t>Střecha</t>
  </si>
  <si>
    <t>3,2*21,955</t>
  </si>
  <si>
    <t>55324765</t>
  </si>
  <si>
    <t>panel sendvičový panel střešní, minerální vlna, modulová/celková š 1000/1054mm tl 200mm</t>
  </si>
  <si>
    <t>120082328</t>
  </si>
  <si>
    <t>110,349</t>
  </si>
  <si>
    <t>110,349*1,15 'Přepočtené koeficientem množství</t>
  </si>
  <si>
    <t>-1955024980</t>
  </si>
  <si>
    <t>21,955*1,1</t>
  </si>
  <si>
    <t>1098237192</t>
  </si>
  <si>
    <t>21,955*3</t>
  </si>
  <si>
    <t>-1457384684</t>
  </si>
  <si>
    <t>65,865*1,05 'Přepočtené koeficientem množství</t>
  </si>
  <si>
    <t>-1388197148</t>
  </si>
  <si>
    <t>24,151</t>
  </si>
  <si>
    <t>2033809165</t>
  </si>
  <si>
    <t>724966827</t>
  </si>
  <si>
    <t>21,95*2,6*0,15</t>
  </si>
  <si>
    <t>631361821</t>
  </si>
  <si>
    <t>Výztuž mazanin betonářskou ocelí 10 505</t>
  </si>
  <si>
    <t>2101609119</t>
  </si>
  <si>
    <t>-232753097</t>
  </si>
  <si>
    <t>21,955*2,6</t>
  </si>
  <si>
    <t>1759137622</t>
  </si>
  <si>
    <t>19,95*0,5</t>
  </si>
  <si>
    <t>-1678019530</t>
  </si>
  <si>
    <t>19,95</t>
  </si>
  <si>
    <t>-1737864601</t>
  </si>
  <si>
    <t>19,95*1,02 'Přepočtené koeficientem množství</t>
  </si>
  <si>
    <t>998011001</t>
  </si>
  <si>
    <t>Přesun hmot pro budovy zděné v do 6 m</t>
  </si>
  <si>
    <t>-1321392447</t>
  </si>
  <si>
    <t>713121111</t>
  </si>
  <si>
    <t>Montáž izolace tepelné podlah volně kladenými rohožemi, pásy, dílci, deskami 1 vrstva</t>
  </si>
  <si>
    <t>-114691199</t>
  </si>
  <si>
    <t>podlaha</t>
  </si>
  <si>
    <t>63150984</t>
  </si>
  <si>
    <t>rohož izolační z minerální vlny lamelová s Al fólií 25kg/m3 tl 60mm</t>
  </si>
  <si>
    <t>-1088809404</t>
  </si>
  <si>
    <t>57,083*1,02 'Přepočtené koeficientem množství</t>
  </si>
  <si>
    <t>19</t>
  </si>
  <si>
    <t>713131145</t>
  </si>
  <si>
    <t>Montáž izolace tepelné stěn a základů lepením bodově rohoží, pásů, dílců, desek</t>
  </si>
  <si>
    <t>-277541820</t>
  </si>
  <si>
    <t>2*19,95</t>
  </si>
  <si>
    <t>28376382</t>
  </si>
  <si>
    <t>deska z polystyrénu XPS, hrana polodrážková a hladký povrch s vyšší odolností tl 100mm</t>
  </si>
  <si>
    <t>356849744</t>
  </si>
  <si>
    <t>39,9*1,05 'Přepočtené koeficientem množství</t>
  </si>
  <si>
    <t>998713201</t>
  </si>
  <si>
    <t>Přesun hmot procentní pro izolace tepelné v objektech v do 6 m</t>
  </si>
  <si>
    <t>2124776577</t>
  </si>
  <si>
    <t>-787406730</t>
  </si>
  <si>
    <t>0,644</t>
  </si>
  <si>
    <t>1808126025</t>
  </si>
  <si>
    <t>-133194214</t>
  </si>
  <si>
    <t>35*2,6+4*22</t>
  </si>
  <si>
    <t>60514107R1</t>
  </si>
  <si>
    <t>řezivo jehličnaté lať průřez 60x60mm</t>
  </si>
  <si>
    <t>-2054210071</t>
  </si>
  <si>
    <t>(35*2,6+4*22)*0,06*0,06</t>
  </si>
  <si>
    <t>998762201</t>
  </si>
  <si>
    <t>Přesun hmot procentní pro kce tesařské v objektech v do 6 m</t>
  </si>
  <si>
    <t>-1380942340</t>
  </si>
  <si>
    <t>-1885509045</t>
  </si>
  <si>
    <t>(3*7+2,2*2)</t>
  </si>
  <si>
    <t>2,85*2+(2,398+0,735)*2</t>
  </si>
  <si>
    <t>omegy</t>
  </si>
  <si>
    <t>2,85*8</t>
  </si>
  <si>
    <t>stropní část</t>
  </si>
  <si>
    <t>21,955*2</t>
  </si>
  <si>
    <t>Zakládací</t>
  </si>
  <si>
    <t>21,955</t>
  </si>
  <si>
    <t>-834617835</t>
  </si>
  <si>
    <t>3*7</t>
  </si>
  <si>
    <t>764511403</t>
  </si>
  <si>
    <t>Žlab podokapní půlkruhový z Pz plechu rš 250 mm</t>
  </si>
  <si>
    <t>-1925343353</t>
  </si>
  <si>
    <t>-1793785220</t>
  </si>
  <si>
    <t>4,25*3</t>
  </si>
  <si>
    <t>998764201</t>
  </si>
  <si>
    <t>Přesun hmot procentní pro konstrukce klempířské v objektech v do 6 m</t>
  </si>
  <si>
    <t>-1574379511</t>
  </si>
  <si>
    <t>457526478</t>
  </si>
  <si>
    <t>3*2,2*7</t>
  </si>
  <si>
    <t>1928244740</t>
  </si>
  <si>
    <t>998766201</t>
  </si>
  <si>
    <t>Přesun hmot procentní pro konstrukce truhlářské v objektech v do 6 m</t>
  </si>
  <si>
    <t>-541475213</t>
  </si>
  <si>
    <t>767640111</t>
  </si>
  <si>
    <t>Montáž dveří ocelových vchodových jednokřídlových bez nadsvětlíku</t>
  </si>
  <si>
    <t>-871972537</t>
  </si>
  <si>
    <t>55341157R1</t>
  </si>
  <si>
    <t>dveře jednokřídlé ocelové vchodové 1000x2100mm</t>
  </si>
  <si>
    <t>-1543000804</t>
  </si>
  <si>
    <t>Montáž dveří ocelových vchodových dvoukřídlových bez nadsvětlíku</t>
  </si>
  <si>
    <t>-1390662140</t>
  </si>
  <si>
    <t>dveře dvoukřídlé ocelové interierové plné 1650x1970mm</t>
  </si>
  <si>
    <t>-1646361182</t>
  </si>
  <si>
    <t>998767201</t>
  </si>
  <si>
    <t>Přesun hmot procentní pro zámečnické konstrukce v objektech v do 6 m</t>
  </si>
  <si>
    <t>976191188</t>
  </si>
  <si>
    <t>03 - SO 03 parkovací stání</t>
  </si>
  <si>
    <t xml:space="preserve">    5 - Komunikace pozemní</t>
  </si>
  <si>
    <t>1731953552</t>
  </si>
  <si>
    <t>19,5*29,5*0,52</t>
  </si>
  <si>
    <t>1513248562</t>
  </si>
  <si>
    <t>Chodník</t>
  </si>
  <si>
    <t>82*2*0,2</t>
  </si>
  <si>
    <t>73557169</t>
  </si>
  <si>
    <t>19,5*29,5*0,52*2+32,8*2</t>
  </si>
  <si>
    <t>175150001R</t>
  </si>
  <si>
    <t>Vytvoření podrvrtu pod cyklostezkou pro potrubí PVC KG 125 - 200, délka do 4m, hloubka do 2m</t>
  </si>
  <si>
    <t>-764445247</t>
  </si>
  <si>
    <t>175151101</t>
  </si>
  <si>
    <t>Obsypání potrubí strojně sypaninou bez prohození, uloženou do 3 m</t>
  </si>
  <si>
    <t>1018299689</t>
  </si>
  <si>
    <t>254*0,6*1,2+6*0,6*1,2</t>
  </si>
  <si>
    <t>183902001R</t>
  </si>
  <si>
    <t>Vsakovací zařízení 10x4,3 m, vsakovací plocha 43m2</t>
  </si>
  <si>
    <t>535421402</t>
  </si>
  <si>
    <t>183902002R</t>
  </si>
  <si>
    <t>Vsakovací zařízení 17,6x8,8 m, vsakovací plocha 154m2</t>
  </si>
  <si>
    <t>-791676704</t>
  </si>
  <si>
    <t>183902003R</t>
  </si>
  <si>
    <t>D+M vsakovacích bloků - objem 54m3</t>
  </si>
  <si>
    <t>-1271503211</t>
  </si>
  <si>
    <t>183902004R</t>
  </si>
  <si>
    <t>Vyůstní objekt do řeky 2x0,5m</t>
  </si>
  <si>
    <t>418111091</t>
  </si>
  <si>
    <t>451577777</t>
  </si>
  <si>
    <t>Podklad nebo lože pod dlažbu vodorovný nebo do sklonu 1:5 z kameniva těženého tl do 100 mm</t>
  </si>
  <si>
    <t>1124043273</t>
  </si>
  <si>
    <t>18,5*28,5</t>
  </si>
  <si>
    <t>Komunikace pozemní</t>
  </si>
  <si>
    <t>564861111</t>
  </si>
  <si>
    <t>Podklad ze štěrkodrtě ŠD tl 200 mm</t>
  </si>
  <si>
    <t>930674340</t>
  </si>
  <si>
    <t>564962111</t>
  </si>
  <si>
    <t>Podklad z mechanicky zpevněného kameniva MZK tl 200 mm</t>
  </si>
  <si>
    <t>959817737</t>
  </si>
  <si>
    <t>18,5*28,5+82*2</t>
  </si>
  <si>
    <t>596212213</t>
  </si>
  <si>
    <t>Kladení zámkové dlažby pozemních komunikací tl 80 mm skupiny A pl přes 300 m2</t>
  </si>
  <si>
    <t>-2102006946</t>
  </si>
  <si>
    <t>691,25</t>
  </si>
  <si>
    <t>59245213</t>
  </si>
  <si>
    <t>dlažba zámková tvaru I 196x161x80mm přírodní a barevná</t>
  </si>
  <si>
    <t>-1083624570</t>
  </si>
  <si>
    <t>691,25*1,05 'Přepočtené koeficientem množství</t>
  </si>
  <si>
    <t>596212214</t>
  </si>
  <si>
    <t>Příplatek za kombinaci dvou barev u betonových dlažeb pozemních komunikací tl 80 mm skupiny A</t>
  </si>
  <si>
    <t>-150204523</t>
  </si>
  <si>
    <t>178022645</t>
  </si>
  <si>
    <t>(28,5+18,5)*2</t>
  </si>
  <si>
    <t>59217018</t>
  </si>
  <si>
    <t>obrubník betonový chodníkový 1000x80x200mm</t>
  </si>
  <si>
    <t>757384954</t>
  </si>
  <si>
    <t>94*1,02 'Přepočtené koeficientem množství</t>
  </si>
  <si>
    <t>935113211</t>
  </si>
  <si>
    <t>Osazení odvodňovacího betonového žlabu s krycím roštem šířky do 200 mm</t>
  </si>
  <si>
    <t>1961703367</t>
  </si>
  <si>
    <t>59227006</t>
  </si>
  <si>
    <t>žlab odvodňovací polymerbetonový se spádem dna 0,5% 1000x130x155/160mm</t>
  </si>
  <si>
    <t>-651197047</t>
  </si>
  <si>
    <t>998223011</t>
  </si>
  <si>
    <t>Přesun hmot pro pozemní komunikace s krytem dlážděným</t>
  </si>
  <si>
    <t>-1057929704</t>
  </si>
  <si>
    <t>04 - SO 04 opěrná zeď</t>
  </si>
  <si>
    <t>132251252</t>
  </si>
  <si>
    <t>Hloubení rýh nezapažených š do 2000 mm v hornině třídy těžitelnosti I, skupiny 3 objem do 50 m3 strojně</t>
  </si>
  <si>
    <t>1799086292</t>
  </si>
  <si>
    <t>0,93*1,1*41</t>
  </si>
  <si>
    <t>-1702977113</t>
  </si>
  <si>
    <t>41,943*2</t>
  </si>
  <si>
    <t>-191384783</t>
  </si>
  <si>
    <t>0,2*0,53*41</t>
  </si>
  <si>
    <t>0,6*1,8*41+0,6*2,3*41</t>
  </si>
  <si>
    <t>1,4*1,6*41/2</t>
  </si>
  <si>
    <t>212755214</t>
  </si>
  <si>
    <t>Trativody z drenážních trubek plastových flexibilních D 100 mm bez lože</t>
  </si>
  <si>
    <t>-1296186587</t>
  </si>
  <si>
    <t>1171612842</t>
  </si>
  <si>
    <t>1,1*0,4*41</t>
  </si>
  <si>
    <t>274591793</t>
  </si>
  <si>
    <t>311321815</t>
  </si>
  <si>
    <t>Nosná zeď ze ŽB pohledového tř. C 30/37 bez výztuže</t>
  </si>
  <si>
    <t>-1762026415</t>
  </si>
  <si>
    <t>1,8*0,3*41</t>
  </si>
  <si>
    <t>311351121</t>
  </si>
  <si>
    <t>Zřízení oboustranného bednění nosných nadzákladových zdí</t>
  </si>
  <si>
    <t>723561955</t>
  </si>
  <si>
    <t>1,8*41</t>
  </si>
  <si>
    <t>311361821</t>
  </si>
  <si>
    <t>Výztuž nosných zdí betonářskou ocelí 10 505</t>
  </si>
  <si>
    <t>-1151573499</t>
  </si>
  <si>
    <t>2076966926</t>
  </si>
  <si>
    <t>711161273</t>
  </si>
  <si>
    <t>Provedení izolace proti zemní vlhkosti svislé z nopové fólie</t>
  </si>
  <si>
    <t>-1446319744</t>
  </si>
  <si>
    <t>28323006</t>
  </si>
  <si>
    <t>fólie profilovaná (nopová) drenážní HDPE s nakašírovanou filtrační textilií s výškou nopů 8mm</t>
  </si>
  <si>
    <t>309150797</t>
  </si>
  <si>
    <t>73,8*1,15 'Přepočtené koeficientem množství</t>
  </si>
  <si>
    <t>998711201</t>
  </si>
  <si>
    <t>Přesun hmot procentní pro izolace proti vodě, vlhkosti a plynům v objektech v do 6 m</t>
  </si>
  <si>
    <t>-718399988</t>
  </si>
  <si>
    <t>767161214R1</t>
  </si>
  <si>
    <t>Dodávka a montáž zábradlí rovného z profilové oceli, včetně povrchové úpravy a výplně z nerezových lanek dle PD</t>
  </si>
  <si>
    <t>-598733015</t>
  </si>
  <si>
    <t>450308982</t>
  </si>
  <si>
    <t>Novostavba tréninkové sportovní haly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</si>
</sst>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AI9" sqref="AI9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38" t="s">
        <v>5</v>
      </c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22" t="s">
        <v>14</v>
      </c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R5" s="20"/>
      <c r="BE5" s="219" t="s">
        <v>15</v>
      </c>
      <c r="BS5" s="17" t="s">
        <v>6</v>
      </c>
    </row>
    <row r="6" spans="1:74" s="1" customFormat="1" ht="36.9" customHeight="1">
      <c r="B6" s="20"/>
      <c r="D6" s="26" t="s">
        <v>16</v>
      </c>
      <c r="K6" s="224" t="s">
        <v>1316</v>
      </c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R6" s="20"/>
      <c r="BE6" s="220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20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20"/>
      <c r="BS8" s="17" t="s">
        <v>6</v>
      </c>
    </row>
    <row r="9" spans="1:74" s="1" customFormat="1" ht="14.4" customHeight="1">
      <c r="B9" s="20"/>
      <c r="AR9" s="20"/>
      <c r="BE9" s="220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20"/>
      <c r="BS10" s="17" t="s">
        <v>6</v>
      </c>
    </row>
    <row r="11" spans="1:74" s="1" customFormat="1" ht="18.45" customHeight="1">
      <c r="B11" s="20"/>
      <c r="E11" s="25" t="s">
        <v>25</v>
      </c>
      <c r="AK11" s="27" t="s">
        <v>26</v>
      </c>
      <c r="AN11" s="25" t="s">
        <v>1</v>
      </c>
      <c r="AR11" s="20"/>
      <c r="BE11" s="220"/>
      <c r="BS11" s="17" t="s">
        <v>6</v>
      </c>
    </row>
    <row r="12" spans="1:74" s="1" customFormat="1" ht="6.9" customHeight="1">
      <c r="B12" s="20"/>
      <c r="AR12" s="20"/>
      <c r="BE12" s="220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24</v>
      </c>
      <c r="AN13" s="29" t="s">
        <v>28</v>
      </c>
      <c r="AR13" s="20"/>
      <c r="BE13" s="220"/>
      <c r="BS13" s="17" t="s">
        <v>6</v>
      </c>
    </row>
    <row r="14" spans="1:74" ht="13.2">
      <c r="B14" s="20"/>
      <c r="E14" s="225" t="s">
        <v>28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7" t="s">
        <v>26</v>
      </c>
      <c r="AN14" s="29" t="s">
        <v>28</v>
      </c>
      <c r="AR14" s="20"/>
      <c r="BE14" s="220"/>
      <c r="BS14" s="17" t="s">
        <v>6</v>
      </c>
    </row>
    <row r="15" spans="1:74" s="1" customFormat="1" ht="6.9" customHeight="1">
      <c r="B15" s="20"/>
      <c r="AR15" s="20"/>
      <c r="BE15" s="220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24</v>
      </c>
      <c r="AN16" s="25" t="s">
        <v>1</v>
      </c>
      <c r="AR16" s="20"/>
      <c r="BE16" s="220"/>
      <c r="BS16" s="17" t="s">
        <v>3</v>
      </c>
    </row>
    <row r="17" spans="1:71" s="1" customFormat="1" ht="18.45" customHeight="1">
      <c r="B17" s="20"/>
      <c r="E17" s="25" t="s">
        <v>25</v>
      </c>
      <c r="AK17" s="27" t="s">
        <v>26</v>
      </c>
      <c r="AN17" s="25" t="s">
        <v>1</v>
      </c>
      <c r="AR17" s="20"/>
      <c r="BE17" s="220"/>
      <c r="BS17" s="17" t="s">
        <v>30</v>
      </c>
    </row>
    <row r="18" spans="1:71" s="1" customFormat="1" ht="6.9" customHeight="1">
      <c r="B18" s="20"/>
      <c r="AR18" s="20"/>
      <c r="BE18" s="220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24</v>
      </c>
      <c r="AN19" s="25" t="s">
        <v>1</v>
      </c>
      <c r="AR19" s="20"/>
      <c r="BE19" s="220"/>
      <c r="BS19" s="17" t="s">
        <v>6</v>
      </c>
    </row>
    <row r="20" spans="1:71" s="1" customFormat="1" ht="18.45" customHeight="1">
      <c r="B20" s="20"/>
      <c r="E20" s="25" t="s">
        <v>25</v>
      </c>
      <c r="AK20" s="27" t="s">
        <v>26</v>
      </c>
      <c r="AN20" s="25" t="s">
        <v>1</v>
      </c>
      <c r="AR20" s="20"/>
      <c r="BE20" s="220"/>
      <c r="BS20" s="17" t="s">
        <v>30</v>
      </c>
    </row>
    <row r="21" spans="1:71" s="1" customFormat="1" ht="6.9" customHeight="1">
      <c r="B21" s="20"/>
      <c r="AR21" s="20"/>
      <c r="BE21" s="220"/>
    </row>
    <row r="22" spans="1:71" s="1" customFormat="1" ht="12" customHeight="1">
      <c r="B22" s="20"/>
      <c r="D22" s="27" t="s">
        <v>32</v>
      </c>
      <c r="AR22" s="20"/>
      <c r="BE22" s="220"/>
    </row>
    <row r="23" spans="1:71" s="1" customFormat="1" ht="16.5" customHeight="1">
      <c r="B23" s="20"/>
      <c r="E23" s="227" t="s">
        <v>1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R23" s="20"/>
      <c r="BE23" s="220"/>
    </row>
    <row r="24" spans="1:71" s="1" customFormat="1" ht="6.9" customHeight="1">
      <c r="B24" s="20"/>
      <c r="AR24" s="20"/>
      <c r="BE24" s="220"/>
    </row>
    <row r="25" spans="1:71" s="1" customFormat="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0"/>
    </row>
    <row r="26" spans="1:71" s="2" customFormat="1" ht="25.95" customHeight="1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8">
        <f>ROUND(AG94,2)</f>
        <v>0</v>
      </c>
      <c r="AL26" s="229"/>
      <c r="AM26" s="229"/>
      <c r="AN26" s="229"/>
      <c r="AO26" s="229"/>
      <c r="AP26" s="32"/>
      <c r="AQ26" s="32"/>
      <c r="AR26" s="33"/>
      <c r="BE26" s="220"/>
    </row>
    <row r="27" spans="1:71" s="2" customFormat="1" ht="6.9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0"/>
    </row>
    <row r="28" spans="1:71" s="2" customFormat="1" ht="13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30" t="s">
        <v>34</v>
      </c>
      <c r="M28" s="230"/>
      <c r="N28" s="230"/>
      <c r="O28" s="230"/>
      <c r="P28" s="230"/>
      <c r="Q28" s="32"/>
      <c r="R28" s="32"/>
      <c r="S28" s="32"/>
      <c r="T28" s="32"/>
      <c r="U28" s="32"/>
      <c r="V28" s="32"/>
      <c r="W28" s="230" t="s">
        <v>35</v>
      </c>
      <c r="X28" s="230"/>
      <c r="Y28" s="230"/>
      <c r="Z28" s="230"/>
      <c r="AA28" s="230"/>
      <c r="AB28" s="230"/>
      <c r="AC28" s="230"/>
      <c r="AD28" s="230"/>
      <c r="AE28" s="230"/>
      <c r="AF28" s="32"/>
      <c r="AG28" s="32"/>
      <c r="AH28" s="32"/>
      <c r="AI28" s="32"/>
      <c r="AJ28" s="32"/>
      <c r="AK28" s="230" t="s">
        <v>36</v>
      </c>
      <c r="AL28" s="230"/>
      <c r="AM28" s="230"/>
      <c r="AN28" s="230"/>
      <c r="AO28" s="230"/>
      <c r="AP28" s="32"/>
      <c r="AQ28" s="32"/>
      <c r="AR28" s="33"/>
      <c r="BE28" s="220"/>
    </row>
    <row r="29" spans="1:71" s="3" customFormat="1" ht="14.4" customHeight="1">
      <c r="B29" s="37"/>
      <c r="D29" s="27" t="s">
        <v>37</v>
      </c>
      <c r="F29" s="27" t="s">
        <v>38</v>
      </c>
      <c r="L29" s="233">
        <v>0.21</v>
      </c>
      <c r="M29" s="232"/>
      <c r="N29" s="232"/>
      <c r="O29" s="232"/>
      <c r="P29" s="232"/>
      <c r="W29" s="231">
        <f>ROUND(AZ94, 2)</f>
        <v>0</v>
      </c>
      <c r="X29" s="232"/>
      <c r="Y29" s="232"/>
      <c r="Z29" s="232"/>
      <c r="AA29" s="232"/>
      <c r="AB29" s="232"/>
      <c r="AC29" s="232"/>
      <c r="AD29" s="232"/>
      <c r="AE29" s="232"/>
      <c r="AK29" s="231">
        <f>ROUND(AV94, 2)</f>
        <v>0</v>
      </c>
      <c r="AL29" s="232"/>
      <c r="AM29" s="232"/>
      <c r="AN29" s="232"/>
      <c r="AO29" s="232"/>
      <c r="AR29" s="37"/>
      <c r="BE29" s="221"/>
    </row>
    <row r="30" spans="1:71" s="3" customFormat="1" ht="14.4" customHeight="1">
      <c r="B30" s="37"/>
      <c r="F30" s="27" t="s">
        <v>39</v>
      </c>
      <c r="L30" s="233">
        <v>0.15</v>
      </c>
      <c r="M30" s="232"/>
      <c r="N30" s="232"/>
      <c r="O30" s="232"/>
      <c r="P30" s="232"/>
      <c r="W30" s="231">
        <f>ROUND(BA94, 2)</f>
        <v>0</v>
      </c>
      <c r="X30" s="232"/>
      <c r="Y30" s="232"/>
      <c r="Z30" s="232"/>
      <c r="AA30" s="232"/>
      <c r="AB30" s="232"/>
      <c r="AC30" s="232"/>
      <c r="AD30" s="232"/>
      <c r="AE30" s="232"/>
      <c r="AK30" s="231">
        <f>ROUND(AW94, 2)</f>
        <v>0</v>
      </c>
      <c r="AL30" s="232"/>
      <c r="AM30" s="232"/>
      <c r="AN30" s="232"/>
      <c r="AO30" s="232"/>
      <c r="AR30" s="37"/>
      <c r="BE30" s="221"/>
    </row>
    <row r="31" spans="1:71" s="3" customFormat="1" ht="14.4" hidden="1" customHeight="1">
      <c r="B31" s="37"/>
      <c r="F31" s="27" t="s">
        <v>40</v>
      </c>
      <c r="L31" s="233">
        <v>0.21</v>
      </c>
      <c r="M31" s="232"/>
      <c r="N31" s="232"/>
      <c r="O31" s="232"/>
      <c r="P31" s="232"/>
      <c r="W31" s="231">
        <f>ROUND(BB94, 2)</f>
        <v>0</v>
      </c>
      <c r="X31" s="232"/>
      <c r="Y31" s="232"/>
      <c r="Z31" s="232"/>
      <c r="AA31" s="232"/>
      <c r="AB31" s="232"/>
      <c r="AC31" s="232"/>
      <c r="AD31" s="232"/>
      <c r="AE31" s="232"/>
      <c r="AK31" s="231">
        <v>0</v>
      </c>
      <c r="AL31" s="232"/>
      <c r="AM31" s="232"/>
      <c r="AN31" s="232"/>
      <c r="AO31" s="232"/>
      <c r="AR31" s="37"/>
      <c r="BE31" s="221"/>
    </row>
    <row r="32" spans="1:71" s="3" customFormat="1" ht="14.4" hidden="1" customHeight="1">
      <c r="B32" s="37"/>
      <c r="F32" s="27" t="s">
        <v>41</v>
      </c>
      <c r="L32" s="233">
        <v>0.15</v>
      </c>
      <c r="M32" s="232"/>
      <c r="N32" s="232"/>
      <c r="O32" s="232"/>
      <c r="P32" s="232"/>
      <c r="W32" s="231">
        <f>ROUND(BC94, 2)</f>
        <v>0</v>
      </c>
      <c r="X32" s="232"/>
      <c r="Y32" s="232"/>
      <c r="Z32" s="232"/>
      <c r="AA32" s="232"/>
      <c r="AB32" s="232"/>
      <c r="AC32" s="232"/>
      <c r="AD32" s="232"/>
      <c r="AE32" s="232"/>
      <c r="AK32" s="231">
        <v>0</v>
      </c>
      <c r="AL32" s="232"/>
      <c r="AM32" s="232"/>
      <c r="AN32" s="232"/>
      <c r="AO32" s="232"/>
      <c r="AR32" s="37"/>
      <c r="BE32" s="221"/>
    </row>
    <row r="33" spans="1:57" s="3" customFormat="1" ht="14.4" hidden="1" customHeight="1">
      <c r="B33" s="37"/>
      <c r="F33" s="27" t="s">
        <v>42</v>
      </c>
      <c r="L33" s="233">
        <v>0</v>
      </c>
      <c r="M33" s="232"/>
      <c r="N33" s="232"/>
      <c r="O33" s="232"/>
      <c r="P33" s="232"/>
      <c r="W33" s="231">
        <f>ROUND(BD94, 2)</f>
        <v>0</v>
      </c>
      <c r="X33" s="232"/>
      <c r="Y33" s="232"/>
      <c r="Z33" s="232"/>
      <c r="AA33" s="232"/>
      <c r="AB33" s="232"/>
      <c r="AC33" s="232"/>
      <c r="AD33" s="232"/>
      <c r="AE33" s="232"/>
      <c r="AK33" s="231">
        <v>0</v>
      </c>
      <c r="AL33" s="232"/>
      <c r="AM33" s="232"/>
      <c r="AN33" s="232"/>
      <c r="AO33" s="232"/>
      <c r="AR33" s="37"/>
      <c r="BE33" s="221"/>
    </row>
    <row r="34" spans="1:57" s="2" customFormat="1" ht="6.9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20"/>
    </row>
    <row r="35" spans="1:57" s="2" customFormat="1" ht="25.95" customHeight="1">
      <c r="A35" s="32"/>
      <c r="B35" s="33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37" t="s">
        <v>45</v>
      </c>
      <c r="Y35" s="235"/>
      <c r="Z35" s="235"/>
      <c r="AA35" s="235"/>
      <c r="AB35" s="235"/>
      <c r="AC35" s="40"/>
      <c r="AD35" s="40"/>
      <c r="AE35" s="40"/>
      <c r="AF35" s="40"/>
      <c r="AG35" s="40"/>
      <c r="AH35" s="40"/>
      <c r="AI35" s="40"/>
      <c r="AJ35" s="40"/>
      <c r="AK35" s="234">
        <f>SUM(AK26:AK33)</f>
        <v>0</v>
      </c>
      <c r="AL35" s="235"/>
      <c r="AM35" s="235"/>
      <c r="AN35" s="235"/>
      <c r="AO35" s="236"/>
      <c r="AP35" s="38"/>
      <c r="AQ35" s="38"/>
      <c r="AR35" s="33"/>
      <c r="BE35" s="32"/>
    </row>
    <row r="36" spans="1:57" s="2" customFormat="1" ht="6.9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20"/>
      <c r="AR50" s="20"/>
    </row>
    <row r="51" spans="1:57" ht="10.199999999999999">
      <c r="B51" s="20"/>
      <c r="AR51" s="20"/>
    </row>
    <row r="52" spans="1:57" ht="10.199999999999999">
      <c r="B52" s="20"/>
      <c r="AR52" s="20"/>
    </row>
    <row r="53" spans="1:57" ht="10.199999999999999">
      <c r="B53" s="20"/>
      <c r="AR53" s="20"/>
    </row>
    <row r="54" spans="1:57" ht="10.199999999999999">
      <c r="B54" s="20"/>
      <c r="AR54" s="20"/>
    </row>
    <row r="55" spans="1:57" ht="10.199999999999999">
      <c r="B55" s="20"/>
      <c r="AR55" s="20"/>
    </row>
    <row r="56" spans="1:57" ht="10.199999999999999">
      <c r="B56" s="20"/>
      <c r="AR56" s="20"/>
    </row>
    <row r="57" spans="1:57" ht="10.199999999999999">
      <c r="B57" s="20"/>
      <c r="AR57" s="20"/>
    </row>
    <row r="58" spans="1:57" ht="10.199999999999999">
      <c r="B58" s="20"/>
      <c r="AR58" s="20"/>
    </row>
    <row r="59" spans="1:57" ht="10.199999999999999">
      <c r="B59" s="20"/>
      <c r="AR59" s="20"/>
    </row>
    <row r="60" spans="1:57" s="2" customFormat="1" ht="13.2">
      <c r="A60" s="32"/>
      <c r="B60" s="33"/>
      <c r="C60" s="32"/>
      <c r="D60" s="45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48</v>
      </c>
      <c r="AI60" s="35"/>
      <c r="AJ60" s="35"/>
      <c r="AK60" s="35"/>
      <c r="AL60" s="35"/>
      <c r="AM60" s="45" t="s">
        <v>49</v>
      </c>
      <c r="AN60" s="35"/>
      <c r="AO60" s="35"/>
      <c r="AP60" s="32"/>
      <c r="AQ60" s="32"/>
      <c r="AR60" s="33"/>
      <c r="BE60" s="32"/>
    </row>
    <row r="61" spans="1:57" ht="10.199999999999999">
      <c r="B61" s="20"/>
      <c r="AR61" s="20"/>
    </row>
    <row r="62" spans="1:57" ht="10.199999999999999">
      <c r="B62" s="20"/>
      <c r="AR62" s="20"/>
    </row>
    <row r="63" spans="1:57" ht="10.199999999999999">
      <c r="B63" s="20"/>
      <c r="AR63" s="20"/>
    </row>
    <row r="64" spans="1:57" s="2" customFormat="1" ht="13.2">
      <c r="A64" s="32"/>
      <c r="B64" s="33"/>
      <c r="C64" s="32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0.199999999999999">
      <c r="B65" s="20"/>
      <c r="AR65" s="20"/>
    </row>
    <row r="66" spans="1:57" ht="10.199999999999999">
      <c r="B66" s="20"/>
      <c r="AR66" s="20"/>
    </row>
    <row r="67" spans="1:57" ht="10.199999999999999">
      <c r="B67" s="20"/>
      <c r="AR67" s="20"/>
    </row>
    <row r="68" spans="1:57" ht="10.199999999999999">
      <c r="B68" s="20"/>
      <c r="AR68" s="20"/>
    </row>
    <row r="69" spans="1:57" ht="10.199999999999999">
      <c r="B69" s="20"/>
      <c r="AR69" s="20"/>
    </row>
    <row r="70" spans="1:57" ht="10.199999999999999">
      <c r="B70" s="20"/>
      <c r="AR70" s="20"/>
    </row>
    <row r="71" spans="1:57" ht="10.199999999999999">
      <c r="B71" s="20"/>
      <c r="AR71" s="20"/>
    </row>
    <row r="72" spans="1:57" ht="10.199999999999999">
      <c r="B72" s="20"/>
      <c r="AR72" s="20"/>
    </row>
    <row r="73" spans="1:57" ht="10.199999999999999">
      <c r="B73" s="20"/>
      <c r="AR73" s="20"/>
    </row>
    <row r="74" spans="1:57" ht="10.199999999999999">
      <c r="B74" s="20"/>
      <c r="AR74" s="20"/>
    </row>
    <row r="75" spans="1:57" s="2" customFormat="1" ht="13.2">
      <c r="A75" s="32"/>
      <c r="B75" s="33"/>
      <c r="C75" s="32"/>
      <c r="D75" s="45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48</v>
      </c>
      <c r="AI75" s="35"/>
      <c r="AJ75" s="35"/>
      <c r="AK75" s="35"/>
      <c r="AL75" s="35"/>
      <c r="AM75" s="45" t="s">
        <v>49</v>
      </c>
      <c r="AN75" s="35"/>
      <c r="AO75" s="35"/>
      <c r="AP75" s="32"/>
      <c r="AQ75" s="32"/>
      <c r="AR75" s="33"/>
      <c r="BE75" s="32"/>
    </row>
    <row r="76" spans="1:57" s="2" customFormat="1" ht="10.199999999999999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" customHeight="1">
      <c r="A82" s="32"/>
      <c r="B82" s="33"/>
      <c r="C82" s="21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20220208</v>
      </c>
      <c r="AR84" s="51"/>
    </row>
    <row r="85" spans="1:91" s="5" customFormat="1" ht="36.9" customHeight="1">
      <c r="B85" s="52"/>
      <c r="C85" s="53" t="s">
        <v>16</v>
      </c>
      <c r="L85" s="200" t="str">
        <f>K6</f>
        <v>Novostavba tréninkové sportovní haly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52"/>
    </row>
    <row r="86" spans="1:91" s="2" customFormat="1" ht="6.9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Havlíčkův Brod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02" t="str">
        <f>IF(AN8= "","",AN8)</f>
        <v>8. 2. 2022</v>
      </c>
      <c r="AN87" s="202"/>
      <c r="AO87" s="32"/>
      <c r="AP87" s="32"/>
      <c r="AQ87" s="32"/>
      <c r="AR87" s="33"/>
      <c r="BE87" s="32"/>
    </row>
    <row r="88" spans="1:91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15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03" t="str">
        <f>IF(E17="","",E17)</f>
        <v xml:space="preserve"> </v>
      </c>
      <c r="AN89" s="204"/>
      <c r="AO89" s="204"/>
      <c r="AP89" s="204"/>
      <c r="AQ89" s="32"/>
      <c r="AR89" s="33"/>
      <c r="AS89" s="205" t="s">
        <v>53</v>
      </c>
      <c r="AT89" s="206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15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03" t="str">
        <f>IF(E20="","",E20)</f>
        <v xml:space="preserve"> </v>
      </c>
      <c r="AN90" s="204"/>
      <c r="AO90" s="204"/>
      <c r="AP90" s="204"/>
      <c r="AQ90" s="32"/>
      <c r="AR90" s="33"/>
      <c r="AS90" s="207"/>
      <c r="AT90" s="20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07"/>
      <c r="AT91" s="20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09" t="s">
        <v>54</v>
      </c>
      <c r="D92" s="210"/>
      <c r="E92" s="210"/>
      <c r="F92" s="210"/>
      <c r="G92" s="210"/>
      <c r="H92" s="60"/>
      <c r="I92" s="212" t="s">
        <v>55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1" t="s">
        <v>56</v>
      </c>
      <c r="AH92" s="210"/>
      <c r="AI92" s="210"/>
      <c r="AJ92" s="210"/>
      <c r="AK92" s="210"/>
      <c r="AL92" s="210"/>
      <c r="AM92" s="210"/>
      <c r="AN92" s="212" t="s">
        <v>57</v>
      </c>
      <c r="AO92" s="210"/>
      <c r="AP92" s="213"/>
      <c r="AQ92" s="61" t="s">
        <v>58</v>
      </c>
      <c r="AR92" s="33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32"/>
    </row>
    <row r="93" spans="1:91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7">
        <f>ROUND(SUM(AG95:AG98),2)</f>
        <v>0</v>
      </c>
      <c r="AH94" s="217"/>
      <c r="AI94" s="217"/>
      <c r="AJ94" s="217"/>
      <c r="AK94" s="217"/>
      <c r="AL94" s="217"/>
      <c r="AM94" s="217"/>
      <c r="AN94" s="218">
        <f>SUM(AG94,AT94)</f>
        <v>0</v>
      </c>
      <c r="AO94" s="218"/>
      <c r="AP94" s="218"/>
      <c r="AQ94" s="72" t="s">
        <v>1</v>
      </c>
      <c r="AR94" s="68"/>
      <c r="AS94" s="73">
        <f>ROUND(SUM(AS95:AS98),2)</f>
        <v>0</v>
      </c>
      <c r="AT94" s="74">
        <f>ROUND(SUM(AV94:AW94),2)</f>
        <v>0</v>
      </c>
      <c r="AU94" s="75">
        <f>ROUND(SUM(AU95:AU98),5)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ROUND(SUM(AZ95:AZ98),2)</f>
        <v>0</v>
      </c>
      <c r="BA94" s="74">
        <f>ROUND(SUM(BA95:BA98),2)</f>
        <v>0</v>
      </c>
      <c r="BB94" s="74">
        <f>ROUND(SUM(BB95:BB98),2)</f>
        <v>0</v>
      </c>
      <c r="BC94" s="74">
        <f>ROUND(SUM(BC95:BC98),2)</f>
        <v>0</v>
      </c>
      <c r="BD94" s="76">
        <f>ROUND(SUM(BD95:BD98),2)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6.5" customHeight="1">
      <c r="A95" s="79" t="s">
        <v>77</v>
      </c>
      <c r="B95" s="80"/>
      <c r="C95" s="81"/>
      <c r="D95" s="214" t="s">
        <v>78</v>
      </c>
      <c r="E95" s="214"/>
      <c r="F95" s="214"/>
      <c r="G95" s="214"/>
      <c r="H95" s="214"/>
      <c r="I95" s="82"/>
      <c r="J95" s="214" t="s">
        <v>79</v>
      </c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5">
        <f>'01 - SO 01 Hala'!J30</f>
        <v>0</v>
      </c>
      <c r="AH95" s="216"/>
      <c r="AI95" s="216"/>
      <c r="AJ95" s="216"/>
      <c r="AK95" s="216"/>
      <c r="AL95" s="216"/>
      <c r="AM95" s="216"/>
      <c r="AN95" s="215">
        <f>SUM(AG95,AT95)</f>
        <v>0</v>
      </c>
      <c r="AO95" s="216"/>
      <c r="AP95" s="216"/>
      <c r="AQ95" s="83" t="s">
        <v>80</v>
      </c>
      <c r="AR95" s="80"/>
      <c r="AS95" s="84">
        <v>0</v>
      </c>
      <c r="AT95" s="85">
        <f>ROUND(SUM(AV95:AW95),2)</f>
        <v>0</v>
      </c>
      <c r="AU95" s="86">
        <f>'01 - SO 01 Hala'!P145</f>
        <v>0</v>
      </c>
      <c r="AV95" s="85">
        <f>'01 - SO 01 Hala'!J33</f>
        <v>0</v>
      </c>
      <c r="AW95" s="85">
        <f>'01 - SO 01 Hala'!J34</f>
        <v>0</v>
      </c>
      <c r="AX95" s="85">
        <f>'01 - SO 01 Hala'!J35</f>
        <v>0</v>
      </c>
      <c r="AY95" s="85">
        <f>'01 - SO 01 Hala'!J36</f>
        <v>0</v>
      </c>
      <c r="AZ95" s="85">
        <f>'01 - SO 01 Hala'!F33</f>
        <v>0</v>
      </c>
      <c r="BA95" s="85">
        <f>'01 - SO 01 Hala'!F34</f>
        <v>0</v>
      </c>
      <c r="BB95" s="85">
        <f>'01 - SO 01 Hala'!F35</f>
        <v>0</v>
      </c>
      <c r="BC95" s="85">
        <f>'01 - SO 01 Hala'!F36</f>
        <v>0</v>
      </c>
      <c r="BD95" s="87">
        <f>'01 - SO 01 Hala'!F37</f>
        <v>0</v>
      </c>
      <c r="BT95" s="88" t="s">
        <v>81</v>
      </c>
      <c r="BV95" s="88" t="s">
        <v>75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7" customFormat="1" ht="16.5" customHeight="1">
      <c r="A96" s="79" t="s">
        <v>77</v>
      </c>
      <c r="B96" s="80"/>
      <c r="C96" s="81"/>
      <c r="D96" s="214" t="s">
        <v>84</v>
      </c>
      <c r="E96" s="214"/>
      <c r="F96" s="214"/>
      <c r="G96" s="214"/>
      <c r="H96" s="214"/>
      <c r="I96" s="82"/>
      <c r="J96" s="214" t="s">
        <v>85</v>
      </c>
      <c r="K96" s="214"/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15">
        <f>'02 - SO 02 spojovací krček'!J30</f>
        <v>0</v>
      </c>
      <c r="AH96" s="216"/>
      <c r="AI96" s="216"/>
      <c r="AJ96" s="216"/>
      <c r="AK96" s="216"/>
      <c r="AL96" s="216"/>
      <c r="AM96" s="216"/>
      <c r="AN96" s="215">
        <f>SUM(AG96,AT96)</f>
        <v>0</v>
      </c>
      <c r="AO96" s="216"/>
      <c r="AP96" s="216"/>
      <c r="AQ96" s="83" t="s">
        <v>80</v>
      </c>
      <c r="AR96" s="80"/>
      <c r="AS96" s="84">
        <v>0</v>
      </c>
      <c r="AT96" s="85">
        <f>ROUND(SUM(AV96:AW96),2)</f>
        <v>0</v>
      </c>
      <c r="AU96" s="86">
        <f>'02 - SO 02 spojovací krček'!P130</f>
        <v>0</v>
      </c>
      <c r="AV96" s="85">
        <f>'02 - SO 02 spojovací krček'!J33</f>
        <v>0</v>
      </c>
      <c r="AW96" s="85">
        <f>'02 - SO 02 spojovací krček'!J34</f>
        <v>0</v>
      </c>
      <c r="AX96" s="85">
        <f>'02 - SO 02 spojovací krček'!J35</f>
        <v>0</v>
      </c>
      <c r="AY96" s="85">
        <f>'02 - SO 02 spojovací krček'!J36</f>
        <v>0</v>
      </c>
      <c r="AZ96" s="85">
        <f>'02 - SO 02 spojovací krček'!F33</f>
        <v>0</v>
      </c>
      <c r="BA96" s="85">
        <f>'02 - SO 02 spojovací krček'!F34</f>
        <v>0</v>
      </c>
      <c r="BB96" s="85">
        <f>'02 - SO 02 spojovací krček'!F35</f>
        <v>0</v>
      </c>
      <c r="BC96" s="85">
        <f>'02 - SO 02 spojovací krček'!F36</f>
        <v>0</v>
      </c>
      <c r="BD96" s="87">
        <f>'02 - SO 02 spojovací krček'!F37</f>
        <v>0</v>
      </c>
      <c r="BT96" s="88" t="s">
        <v>81</v>
      </c>
      <c r="BV96" s="88" t="s">
        <v>75</v>
      </c>
      <c r="BW96" s="88" t="s">
        <v>86</v>
      </c>
      <c r="BX96" s="88" t="s">
        <v>4</v>
      </c>
      <c r="CL96" s="88" t="s">
        <v>1</v>
      </c>
      <c r="CM96" s="88" t="s">
        <v>83</v>
      </c>
    </row>
    <row r="97" spans="1:91" s="7" customFormat="1" ht="16.5" customHeight="1">
      <c r="A97" s="79" t="s">
        <v>77</v>
      </c>
      <c r="B97" s="80"/>
      <c r="C97" s="81"/>
      <c r="D97" s="214" t="s">
        <v>87</v>
      </c>
      <c r="E97" s="214"/>
      <c r="F97" s="214"/>
      <c r="G97" s="214"/>
      <c r="H97" s="214"/>
      <c r="I97" s="82"/>
      <c r="J97" s="214" t="s">
        <v>88</v>
      </c>
      <c r="K97" s="214"/>
      <c r="L97" s="214"/>
      <c r="M97" s="214"/>
      <c r="N97" s="214"/>
      <c r="O97" s="214"/>
      <c r="P97" s="214"/>
      <c r="Q97" s="214"/>
      <c r="R97" s="214"/>
      <c r="S97" s="214"/>
      <c r="T97" s="214"/>
      <c r="U97" s="214"/>
      <c r="V97" s="214"/>
      <c r="W97" s="214"/>
      <c r="X97" s="214"/>
      <c r="Y97" s="214"/>
      <c r="Z97" s="214"/>
      <c r="AA97" s="214"/>
      <c r="AB97" s="214"/>
      <c r="AC97" s="214"/>
      <c r="AD97" s="214"/>
      <c r="AE97" s="214"/>
      <c r="AF97" s="214"/>
      <c r="AG97" s="215">
        <f>'03 - SO 03 parkovací stání'!J30</f>
        <v>0</v>
      </c>
      <c r="AH97" s="216"/>
      <c r="AI97" s="216"/>
      <c r="AJ97" s="216"/>
      <c r="AK97" s="216"/>
      <c r="AL97" s="216"/>
      <c r="AM97" s="216"/>
      <c r="AN97" s="215">
        <f>SUM(AG97,AT97)</f>
        <v>0</v>
      </c>
      <c r="AO97" s="216"/>
      <c r="AP97" s="216"/>
      <c r="AQ97" s="83" t="s">
        <v>80</v>
      </c>
      <c r="AR97" s="80"/>
      <c r="AS97" s="84">
        <v>0</v>
      </c>
      <c r="AT97" s="85">
        <f>ROUND(SUM(AV97:AW97),2)</f>
        <v>0</v>
      </c>
      <c r="AU97" s="86">
        <f>'03 - SO 03 parkovací stání'!P122</f>
        <v>0</v>
      </c>
      <c r="AV97" s="85">
        <f>'03 - SO 03 parkovací stání'!J33</f>
        <v>0</v>
      </c>
      <c r="AW97" s="85">
        <f>'03 - SO 03 parkovací stání'!J34</f>
        <v>0</v>
      </c>
      <c r="AX97" s="85">
        <f>'03 - SO 03 parkovací stání'!J35</f>
        <v>0</v>
      </c>
      <c r="AY97" s="85">
        <f>'03 - SO 03 parkovací stání'!J36</f>
        <v>0</v>
      </c>
      <c r="AZ97" s="85">
        <f>'03 - SO 03 parkovací stání'!F33</f>
        <v>0</v>
      </c>
      <c r="BA97" s="85">
        <f>'03 - SO 03 parkovací stání'!F34</f>
        <v>0</v>
      </c>
      <c r="BB97" s="85">
        <f>'03 - SO 03 parkovací stání'!F35</f>
        <v>0</v>
      </c>
      <c r="BC97" s="85">
        <f>'03 - SO 03 parkovací stání'!F36</f>
        <v>0</v>
      </c>
      <c r="BD97" s="87">
        <f>'03 - SO 03 parkovací stání'!F37</f>
        <v>0</v>
      </c>
      <c r="BT97" s="88" t="s">
        <v>81</v>
      </c>
      <c r="BV97" s="88" t="s">
        <v>75</v>
      </c>
      <c r="BW97" s="88" t="s">
        <v>89</v>
      </c>
      <c r="BX97" s="88" t="s">
        <v>4</v>
      </c>
      <c r="CL97" s="88" t="s">
        <v>1</v>
      </c>
      <c r="CM97" s="88" t="s">
        <v>83</v>
      </c>
    </row>
    <row r="98" spans="1:91" s="7" customFormat="1" ht="16.5" customHeight="1">
      <c r="A98" s="79" t="s">
        <v>77</v>
      </c>
      <c r="B98" s="80"/>
      <c r="C98" s="81"/>
      <c r="D98" s="214" t="s">
        <v>90</v>
      </c>
      <c r="E98" s="214"/>
      <c r="F98" s="214"/>
      <c r="G98" s="214"/>
      <c r="H98" s="214"/>
      <c r="I98" s="82"/>
      <c r="J98" s="214" t="s">
        <v>91</v>
      </c>
      <c r="K98" s="214"/>
      <c r="L98" s="214"/>
      <c r="M98" s="214"/>
      <c r="N98" s="214"/>
      <c r="O98" s="214"/>
      <c r="P98" s="214"/>
      <c r="Q98" s="214"/>
      <c r="R98" s="214"/>
      <c r="S98" s="214"/>
      <c r="T98" s="214"/>
      <c r="U98" s="214"/>
      <c r="V98" s="214"/>
      <c r="W98" s="214"/>
      <c r="X98" s="214"/>
      <c r="Y98" s="214"/>
      <c r="Z98" s="214"/>
      <c r="AA98" s="214"/>
      <c r="AB98" s="214"/>
      <c r="AC98" s="214"/>
      <c r="AD98" s="214"/>
      <c r="AE98" s="214"/>
      <c r="AF98" s="214"/>
      <c r="AG98" s="215">
        <f>'04 - SO 04 opěrná zeď'!J30</f>
        <v>0</v>
      </c>
      <c r="AH98" s="216"/>
      <c r="AI98" s="216"/>
      <c r="AJ98" s="216"/>
      <c r="AK98" s="216"/>
      <c r="AL98" s="216"/>
      <c r="AM98" s="216"/>
      <c r="AN98" s="215">
        <f>SUM(AG98,AT98)</f>
        <v>0</v>
      </c>
      <c r="AO98" s="216"/>
      <c r="AP98" s="216"/>
      <c r="AQ98" s="83" t="s">
        <v>80</v>
      </c>
      <c r="AR98" s="80"/>
      <c r="AS98" s="89">
        <v>0</v>
      </c>
      <c r="AT98" s="90">
        <f>ROUND(SUM(AV98:AW98),2)</f>
        <v>0</v>
      </c>
      <c r="AU98" s="91">
        <f>'04 - SO 04 opěrná zeď'!P124</f>
        <v>0</v>
      </c>
      <c r="AV98" s="90">
        <f>'04 - SO 04 opěrná zeď'!J33</f>
        <v>0</v>
      </c>
      <c r="AW98" s="90">
        <f>'04 - SO 04 opěrná zeď'!J34</f>
        <v>0</v>
      </c>
      <c r="AX98" s="90">
        <f>'04 - SO 04 opěrná zeď'!J35</f>
        <v>0</v>
      </c>
      <c r="AY98" s="90">
        <f>'04 - SO 04 opěrná zeď'!J36</f>
        <v>0</v>
      </c>
      <c r="AZ98" s="90">
        <f>'04 - SO 04 opěrná zeď'!F33</f>
        <v>0</v>
      </c>
      <c r="BA98" s="90">
        <f>'04 - SO 04 opěrná zeď'!F34</f>
        <v>0</v>
      </c>
      <c r="BB98" s="90">
        <f>'04 - SO 04 opěrná zeď'!F35</f>
        <v>0</v>
      </c>
      <c r="BC98" s="90">
        <f>'04 - SO 04 opěrná zeď'!F36</f>
        <v>0</v>
      </c>
      <c r="BD98" s="92">
        <f>'04 - SO 04 opěrná zeď'!F37</f>
        <v>0</v>
      </c>
      <c r="BT98" s="88" t="s">
        <v>81</v>
      </c>
      <c r="BV98" s="88" t="s">
        <v>75</v>
      </c>
      <c r="BW98" s="88" t="s">
        <v>92</v>
      </c>
      <c r="BX98" s="88" t="s">
        <v>4</v>
      </c>
      <c r="CL98" s="88" t="s">
        <v>1</v>
      </c>
      <c r="CM98" s="88" t="s">
        <v>83</v>
      </c>
    </row>
    <row r="99" spans="1:91" s="2" customFormat="1" ht="30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pans="1:91" s="2" customFormat="1" ht="6.9" customHeight="1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1 - SO 01 Hala'!C2" display="/" xr:uid="{00000000-0004-0000-0000-000000000000}"/>
    <hyperlink ref="A96" location="'02 - SO 02 spojovací krček'!C2" display="/" xr:uid="{00000000-0004-0000-0000-000001000000}"/>
    <hyperlink ref="A97" location="'03 - SO 03 parkovací stání'!C2" display="/" xr:uid="{00000000-0004-0000-0000-000002000000}"/>
    <hyperlink ref="A98" location="'04 - SO 04 opěrná zeď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8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38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7" t="s">
        <v>82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Novostavba tréninkové sportovní haly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0" t="s">
        <v>95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8. 2. 2022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22"/>
      <c r="G18" s="222"/>
      <c r="H18" s="222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7" t="s">
        <v>1</v>
      </c>
      <c r="F27" s="227"/>
      <c r="G27" s="227"/>
      <c r="H27" s="22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ROUND(J145,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ROUND((SUM(BE145:BE487)),  2)</f>
        <v>0</v>
      </c>
      <c r="G33" s="32"/>
      <c r="H33" s="32"/>
      <c r="I33" s="100">
        <v>0.21</v>
      </c>
      <c r="J33" s="99">
        <f>ROUND(((SUM(BE145:BE487))*I33),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ROUND((SUM(BF145:BF487)),  2)</f>
        <v>0</v>
      </c>
      <c r="G34" s="32"/>
      <c r="H34" s="32"/>
      <c r="I34" s="100">
        <v>0.15</v>
      </c>
      <c r="J34" s="99">
        <f>ROUND(((SUM(BF145:BF487))*I34),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ROUND((SUM(BG145:BG487)),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ROUND((SUM(BH145:BH487)),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ROUND((SUM(BI145:BI487)),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Novostavba tréninkové sportovní haly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0" t="str">
        <f>E9</f>
        <v>01 - SO 01 Hala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Havlíčkův Brod</v>
      </c>
      <c r="G89" s="32"/>
      <c r="H89" s="32"/>
      <c r="I89" s="27" t="s">
        <v>21</v>
      </c>
      <c r="J89" s="55" t="str">
        <f>IF(J12="","",J12)</f>
        <v>8. 2. 2022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J145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2:12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J146</f>
        <v>0</v>
      </c>
      <c r="L97" s="112"/>
    </row>
    <row r="98" spans="2:12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J147</f>
        <v>0</v>
      </c>
      <c r="L98" s="116"/>
    </row>
    <row r="99" spans="2:12" s="10" customFormat="1" ht="19.95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J172</f>
        <v>0</v>
      </c>
      <c r="L99" s="116"/>
    </row>
    <row r="100" spans="2:12" s="10" customFormat="1" ht="19.95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J199</f>
        <v>0</v>
      </c>
      <c r="L100" s="116"/>
    </row>
    <row r="101" spans="2:12" s="10" customFormat="1" ht="19.95" customHeight="1">
      <c r="B101" s="116"/>
      <c r="D101" s="117" t="s">
        <v>105</v>
      </c>
      <c r="E101" s="118"/>
      <c r="F101" s="118"/>
      <c r="G101" s="118"/>
      <c r="H101" s="118"/>
      <c r="I101" s="118"/>
      <c r="J101" s="119">
        <f>J227</f>
        <v>0</v>
      </c>
      <c r="L101" s="116"/>
    </row>
    <row r="102" spans="2:12" s="10" customFormat="1" ht="19.95" customHeight="1">
      <c r="B102" s="116"/>
      <c r="D102" s="117" t="s">
        <v>106</v>
      </c>
      <c r="E102" s="118"/>
      <c r="F102" s="118"/>
      <c r="G102" s="118"/>
      <c r="H102" s="118"/>
      <c r="I102" s="118"/>
      <c r="J102" s="119">
        <f>J242</f>
        <v>0</v>
      </c>
      <c r="L102" s="116"/>
    </row>
    <row r="103" spans="2:12" s="10" customFormat="1" ht="19.95" customHeight="1">
      <c r="B103" s="116"/>
      <c r="D103" s="117" t="s">
        <v>107</v>
      </c>
      <c r="E103" s="118"/>
      <c r="F103" s="118"/>
      <c r="G103" s="118"/>
      <c r="H103" s="118"/>
      <c r="I103" s="118"/>
      <c r="J103" s="119">
        <f>J260</f>
        <v>0</v>
      </c>
      <c r="L103" s="116"/>
    </row>
    <row r="104" spans="2:12" s="10" customFormat="1" ht="19.95" customHeight="1">
      <c r="B104" s="116"/>
      <c r="D104" s="117" t="s">
        <v>108</v>
      </c>
      <c r="E104" s="118"/>
      <c r="F104" s="118"/>
      <c r="G104" s="118"/>
      <c r="H104" s="118"/>
      <c r="I104" s="118"/>
      <c r="J104" s="119">
        <f>J269</f>
        <v>0</v>
      </c>
      <c r="L104" s="116"/>
    </row>
    <row r="105" spans="2:12" s="10" customFormat="1" ht="19.95" customHeight="1">
      <c r="B105" s="116"/>
      <c r="D105" s="117" t="s">
        <v>109</v>
      </c>
      <c r="E105" s="118"/>
      <c r="F105" s="118"/>
      <c r="G105" s="118"/>
      <c r="H105" s="118"/>
      <c r="I105" s="118"/>
      <c r="J105" s="119">
        <f>J275</f>
        <v>0</v>
      </c>
      <c r="L105" s="116"/>
    </row>
    <row r="106" spans="2:12" s="9" customFormat="1" ht="24.9" customHeight="1">
      <c r="B106" s="112"/>
      <c r="D106" s="113" t="s">
        <v>110</v>
      </c>
      <c r="E106" s="114"/>
      <c r="F106" s="114"/>
      <c r="G106" s="114"/>
      <c r="H106" s="114"/>
      <c r="I106" s="114"/>
      <c r="J106" s="115">
        <f>J277</f>
        <v>0</v>
      </c>
      <c r="L106" s="112"/>
    </row>
    <row r="107" spans="2:12" s="10" customFormat="1" ht="19.95" customHeight="1">
      <c r="B107" s="116"/>
      <c r="D107" s="117" t="s">
        <v>111</v>
      </c>
      <c r="E107" s="118"/>
      <c r="F107" s="118"/>
      <c r="G107" s="118"/>
      <c r="H107" s="118"/>
      <c r="I107" s="118"/>
      <c r="J107" s="119">
        <f>J278</f>
        <v>0</v>
      </c>
      <c r="L107" s="116"/>
    </row>
    <row r="108" spans="2:12" s="10" customFormat="1" ht="19.95" customHeight="1">
      <c r="B108" s="116"/>
      <c r="D108" s="117" t="s">
        <v>112</v>
      </c>
      <c r="E108" s="118"/>
      <c r="F108" s="118"/>
      <c r="G108" s="118"/>
      <c r="H108" s="118"/>
      <c r="I108" s="118"/>
      <c r="J108" s="119">
        <f>J286</f>
        <v>0</v>
      </c>
      <c r="L108" s="116"/>
    </row>
    <row r="109" spans="2:12" s="10" customFormat="1" ht="19.95" customHeight="1">
      <c r="B109" s="116"/>
      <c r="D109" s="117" t="s">
        <v>113</v>
      </c>
      <c r="E109" s="118"/>
      <c r="F109" s="118"/>
      <c r="G109" s="118"/>
      <c r="H109" s="118"/>
      <c r="I109" s="118"/>
      <c r="J109" s="119">
        <f>J295</f>
        <v>0</v>
      </c>
      <c r="L109" s="116"/>
    </row>
    <row r="110" spans="2:12" s="10" customFormat="1" ht="19.95" customHeight="1">
      <c r="B110" s="116"/>
      <c r="D110" s="117" t="s">
        <v>114</v>
      </c>
      <c r="E110" s="118"/>
      <c r="F110" s="118"/>
      <c r="G110" s="118"/>
      <c r="H110" s="118"/>
      <c r="I110" s="118"/>
      <c r="J110" s="119">
        <f>J317</f>
        <v>0</v>
      </c>
      <c r="L110" s="116"/>
    </row>
    <row r="111" spans="2:12" s="10" customFormat="1" ht="19.95" customHeight="1">
      <c r="B111" s="116"/>
      <c r="D111" s="117" t="s">
        <v>115</v>
      </c>
      <c r="E111" s="118"/>
      <c r="F111" s="118"/>
      <c r="G111" s="118"/>
      <c r="H111" s="118"/>
      <c r="I111" s="118"/>
      <c r="J111" s="119">
        <f>J324</f>
        <v>0</v>
      </c>
      <c r="L111" s="116"/>
    </row>
    <row r="112" spans="2:12" s="10" customFormat="1" ht="19.95" customHeight="1">
      <c r="B112" s="116"/>
      <c r="D112" s="117" t="s">
        <v>116</v>
      </c>
      <c r="E112" s="118"/>
      <c r="F112" s="118"/>
      <c r="G112" s="118"/>
      <c r="H112" s="118"/>
      <c r="I112" s="118"/>
      <c r="J112" s="119">
        <f>J332</f>
        <v>0</v>
      </c>
      <c r="L112" s="116"/>
    </row>
    <row r="113" spans="1:31" s="10" customFormat="1" ht="19.95" customHeight="1">
      <c r="B113" s="116"/>
      <c r="D113" s="117" t="s">
        <v>117</v>
      </c>
      <c r="E113" s="118"/>
      <c r="F113" s="118"/>
      <c r="G113" s="118"/>
      <c r="H113" s="118"/>
      <c r="I113" s="118"/>
      <c r="J113" s="119">
        <f>J336</f>
        <v>0</v>
      </c>
      <c r="L113" s="116"/>
    </row>
    <row r="114" spans="1:31" s="10" customFormat="1" ht="19.95" customHeight="1">
      <c r="B114" s="116"/>
      <c r="D114" s="117" t="s">
        <v>118</v>
      </c>
      <c r="E114" s="118"/>
      <c r="F114" s="118"/>
      <c r="G114" s="118"/>
      <c r="H114" s="118"/>
      <c r="I114" s="118"/>
      <c r="J114" s="119">
        <f>J352</f>
        <v>0</v>
      </c>
      <c r="L114" s="116"/>
    </row>
    <row r="115" spans="1:31" s="10" customFormat="1" ht="19.95" customHeight="1">
      <c r="B115" s="116"/>
      <c r="D115" s="117" t="s">
        <v>119</v>
      </c>
      <c r="E115" s="118"/>
      <c r="F115" s="118"/>
      <c r="G115" s="118"/>
      <c r="H115" s="118"/>
      <c r="I115" s="118"/>
      <c r="J115" s="119">
        <f>J372</f>
        <v>0</v>
      </c>
      <c r="L115" s="116"/>
    </row>
    <row r="116" spans="1:31" s="10" customFormat="1" ht="19.95" customHeight="1">
      <c r="B116" s="116"/>
      <c r="D116" s="117" t="s">
        <v>120</v>
      </c>
      <c r="E116" s="118"/>
      <c r="F116" s="118"/>
      <c r="G116" s="118"/>
      <c r="H116" s="118"/>
      <c r="I116" s="118"/>
      <c r="J116" s="119">
        <f>J386</f>
        <v>0</v>
      </c>
      <c r="L116" s="116"/>
    </row>
    <row r="117" spans="1:31" s="10" customFormat="1" ht="19.95" customHeight="1">
      <c r="B117" s="116"/>
      <c r="D117" s="117" t="s">
        <v>121</v>
      </c>
      <c r="E117" s="118"/>
      <c r="F117" s="118"/>
      <c r="G117" s="118"/>
      <c r="H117" s="118"/>
      <c r="I117" s="118"/>
      <c r="J117" s="119">
        <f>J413</f>
        <v>0</v>
      </c>
      <c r="L117" s="116"/>
    </row>
    <row r="118" spans="1:31" s="10" customFormat="1" ht="19.95" customHeight="1">
      <c r="B118" s="116"/>
      <c r="D118" s="117" t="s">
        <v>122</v>
      </c>
      <c r="E118" s="118"/>
      <c r="F118" s="118"/>
      <c r="G118" s="118"/>
      <c r="H118" s="118"/>
      <c r="I118" s="118"/>
      <c r="J118" s="119">
        <f>J424</f>
        <v>0</v>
      </c>
      <c r="L118" s="116"/>
    </row>
    <row r="119" spans="1:31" s="10" customFormat="1" ht="19.95" customHeight="1">
      <c r="B119" s="116"/>
      <c r="D119" s="117" t="s">
        <v>123</v>
      </c>
      <c r="E119" s="118"/>
      <c r="F119" s="118"/>
      <c r="G119" s="118"/>
      <c r="H119" s="118"/>
      <c r="I119" s="118"/>
      <c r="J119" s="119">
        <f>J448</f>
        <v>0</v>
      </c>
      <c r="L119" s="116"/>
    </row>
    <row r="120" spans="1:31" s="10" customFormat="1" ht="19.95" customHeight="1">
      <c r="B120" s="116"/>
      <c r="D120" s="117" t="s">
        <v>124</v>
      </c>
      <c r="E120" s="118"/>
      <c r="F120" s="118"/>
      <c r="G120" s="118"/>
      <c r="H120" s="118"/>
      <c r="I120" s="118"/>
      <c r="J120" s="119">
        <f>J456</f>
        <v>0</v>
      </c>
      <c r="L120" s="116"/>
    </row>
    <row r="121" spans="1:31" s="10" customFormat="1" ht="19.95" customHeight="1">
      <c r="B121" s="116"/>
      <c r="D121" s="117" t="s">
        <v>125</v>
      </c>
      <c r="E121" s="118"/>
      <c r="F121" s="118"/>
      <c r="G121" s="118"/>
      <c r="H121" s="118"/>
      <c r="I121" s="118"/>
      <c r="J121" s="119">
        <f>J468</f>
        <v>0</v>
      </c>
      <c r="L121" s="116"/>
    </row>
    <row r="122" spans="1:31" s="10" customFormat="1" ht="19.95" customHeight="1">
      <c r="B122" s="116"/>
      <c r="D122" s="117" t="s">
        <v>126</v>
      </c>
      <c r="E122" s="118"/>
      <c r="F122" s="118"/>
      <c r="G122" s="118"/>
      <c r="H122" s="118"/>
      <c r="I122" s="118"/>
      <c r="J122" s="119">
        <f>J472</f>
        <v>0</v>
      </c>
      <c r="L122" s="116"/>
    </row>
    <row r="123" spans="1:31" s="9" customFormat="1" ht="24.9" customHeight="1">
      <c r="B123" s="112"/>
      <c r="D123" s="113" t="s">
        <v>127</v>
      </c>
      <c r="E123" s="114"/>
      <c r="F123" s="114"/>
      <c r="G123" s="114"/>
      <c r="H123" s="114"/>
      <c r="I123" s="114"/>
      <c r="J123" s="115">
        <f>J481</f>
        <v>0</v>
      </c>
      <c r="L123" s="112"/>
    </row>
    <row r="124" spans="1:31" s="10" customFormat="1" ht="19.95" customHeight="1">
      <c r="B124" s="116"/>
      <c r="D124" s="117" t="s">
        <v>128</v>
      </c>
      <c r="E124" s="118"/>
      <c r="F124" s="118"/>
      <c r="G124" s="118"/>
      <c r="H124" s="118"/>
      <c r="I124" s="118"/>
      <c r="J124" s="119">
        <f>J482</f>
        <v>0</v>
      </c>
      <c r="L124" s="116"/>
    </row>
    <row r="125" spans="1:31" s="10" customFormat="1" ht="19.95" customHeight="1">
      <c r="B125" s="116"/>
      <c r="D125" s="117" t="s">
        <v>129</v>
      </c>
      <c r="E125" s="118"/>
      <c r="F125" s="118"/>
      <c r="G125" s="118"/>
      <c r="H125" s="118"/>
      <c r="I125" s="118"/>
      <c r="J125" s="119">
        <f>J486</f>
        <v>0</v>
      </c>
      <c r="L125" s="116"/>
    </row>
    <row r="126" spans="1:31" s="2" customFormat="1" ht="21.75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6.9" customHeight="1">
      <c r="A127" s="32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31" spans="1:31" s="2" customFormat="1" ht="6.9" customHeight="1">
      <c r="A131" s="32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31" s="2" customFormat="1" ht="24.9" customHeight="1">
      <c r="A132" s="32"/>
      <c r="B132" s="33"/>
      <c r="C132" s="21" t="s">
        <v>130</v>
      </c>
      <c r="D132" s="32"/>
      <c r="E132" s="32"/>
      <c r="F132" s="32"/>
      <c r="G132" s="32"/>
      <c r="H132" s="32"/>
      <c r="I132" s="3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31" s="2" customFormat="1" ht="6.9" customHeight="1">
      <c r="A133" s="32"/>
      <c r="B133" s="33"/>
      <c r="C133" s="32"/>
      <c r="D133" s="32"/>
      <c r="E133" s="32"/>
      <c r="F133" s="32"/>
      <c r="G133" s="32"/>
      <c r="H133" s="32"/>
      <c r="I133" s="3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31" s="2" customFormat="1" ht="12" customHeight="1">
      <c r="A134" s="32"/>
      <c r="B134" s="33"/>
      <c r="C134" s="27" t="s">
        <v>16</v>
      </c>
      <c r="D134" s="32"/>
      <c r="E134" s="32"/>
      <c r="F134" s="32"/>
      <c r="G134" s="32"/>
      <c r="H134" s="32"/>
      <c r="I134" s="3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31" s="2" customFormat="1" ht="16.5" customHeight="1">
      <c r="A135" s="32"/>
      <c r="B135" s="33"/>
      <c r="C135" s="32"/>
      <c r="D135" s="32"/>
      <c r="E135" s="239" t="str">
        <f>E7</f>
        <v>Novostavba tréninkové sportovní haly</v>
      </c>
      <c r="F135" s="240"/>
      <c r="G135" s="240"/>
      <c r="H135" s="240"/>
      <c r="I135" s="3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31" s="2" customFormat="1" ht="12" customHeight="1">
      <c r="A136" s="32"/>
      <c r="B136" s="33"/>
      <c r="C136" s="27" t="s">
        <v>94</v>
      </c>
      <c r="D136" s="32"/>
      <c r="E136" s="32"/>
      <c r="F136" s="32"/>
      <c r="G136" s="32"/>
      <c r="H136" s="32"/>
      <c r="I136" s="32"/>
      <c r="J136" s="32"/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31" s="2" customFormat="1" ht="16.5" customHeight="1">
      <c r="A137" s="32"/>
      <c r="B137" s="33"/>
      <c r="C137" s="32"/>
      <c r="D137" s="32"/>
      <c r="E137" s="200" t="str">
        <f>E9</f>
        <v>01 - SO 01 Hala</v>
      </c>
      <c r="F137" s="241"/>
      <c r="G137" s="241"/>
      <c r="H137" s="241"/>
      <c r="I137" s="3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31" s="2" customFormat="1" ht="6.9" customHeight="1">
      <c r="A138" s="32"/>
      <c r="B138" s="33"/>
      <c r="C138" s="32"/>
      <c r="D138" s="32"/>
      <c r="E138" s="32"/>
      <c r="F138" s="32"/>
      <c r="G138" s="32"/>
      <c r="H138" s="32"/>
      <c r="I138" s="32"/>
      <c r="J138" s="32"/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31" s="2" customFormat="1" ht="12" customHeight="1">
      <c r="A139" s="32"/>
      <c r="B139" s="33"/>
      <c r="C139" s="27" t="s">
        <v>19</v>
      </c>
      <c r="D139" s="32"/>
      <c r="E139" s="32"/>
      <c r="F139" s="25" t="str">
        <f>F12</f>
        <v>Havlíčkův Brod</v>
      </c>
      <c r="G139" s="32"/>
      <c r="H139" s="32"/>
      <c r="I139" s="27" t="s">
        <v>21</v>
      </c>
      <c r="J139" s="55" t="str">
        <f>IF(J12="","",J12)</f>
        <v>8. 2. 2022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31" s="2" customFormat="1" ht="6.9" customHeight="1">
      <c r="A140" s="32"/>
      <c r="B140" s="33"/>
      <c r="C140" s="32"/>
      <c r="D140" s="32"/>
      <c r="E140" s="32"/>
      <c r="F140" s="32"/>
      <c r="G140" s="32"/>
      <c r="H140" s="32"/>
      <c r="I140" s="3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31" s="2" customFormat="1" ht="15.15" customHeight="1">
      <c r="A141" s="32"/>
      <c r="B141" s="33"/>
      <c r="C141" s="27" t="s">
        <v>23</v>
      </c>
      <c r="D141" s="32"/>
      <c r="E141" s="32"/>
      <c r="F141" s="25" t="str">
        <f>E15</f>
        <v xml:space="preserve"> </v>
      </c>
      <c r="G141" s="32"/>
      <c r="H141" s="32"/>
      <c r="I141" s="27" t="s">
        <v>29</v>
      </c>
      <c r="J141" s="30" t="str">
        <f>E21</f>
        <v xml:space="preserve"> </v>
      </c>
      <c r="K141" s="32"/>
      <c r="L141" s="4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  <row r="142" spans="1:31" s="2" customFormat="1" ht="15.15" customHeight="1">
      <c r="A142" s="32"/>
      <c r="B142" s="33"/>
      <c r="C142" s="27" t="s">
        <v>27</v>
      </c>
      <c r="D142" s="32"/>
      <c r="E142" s="32"/>
      <c r="F142" s="25" t="str">
        <f>IF(E18="","",E18)</f>
        <v>Vyplň údaj</v>
      </c>
      <c r="G142" s="32"/>
      <c r="H142" s="32"/>
      <c r="I142" s="27" t="s">
        <v>31</v>
      </c>
      <c r="J142" s="30" t="str">
        <f>E24</f>
        <v xml:space="preserve"> </v>
      </c>
      <c r="K142" s="32"/>
      <c r="L142" s="4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</row>
    <row r="143" spans="1:31" s="2" customFormat="1" ht="10.35" customHeight="1">
      <c r="A143" s="32"/>
      <c r="B143" s="33"/>
      <c r="C143" s="32"/>
      <c r="D143" s="32"/>
      <c r="E143" s="32"/>
      <c r="F143" s="32"/>
      <c r="G143" s="32"/>
      <c r="H143" s="32"/>
      <c r="I143" s="32"/>
      <c r="J143" s="32"/>
      <c r="K143" s="32"/>
      <c r="L143" s="4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</row>
    <row r="144" spans="1:31" s="11" customFormat="1" ht="29.25" customHeight="1">
      <c r="A144" s="120"/>
      <c r="B144" s="121"/>
      <c r="C144" s="122" t="s">
        <v>131</v>
      </c>
      <c r="D144" s="123" t="s">
        <v>58</v>
      </c>
      <c r="E144" s="123" t="s">
        <v>54</v>
      </c>
      <c r="F144" s="123" t="s">
        <v>55</v>
      </c>
      <c r="G144" s="123" t="s">
        <v>132</v>
      </c>
      <c r="H144" s="123" t="s">
        <v>133</v>
      </c>
      <c r="I144" s="123" t="s">
        <v>134</v>
      </c>
      <c r="J144" s="124" t="s">
        <v>98</v>
      </c>
      <c r="K144" s="125" t="s">
        <v>135</v>
      </c>
      <c r="L144" s="126"/>
      <c r="M144" s="62" t="s">
        <v>1</v>
      </c>
      <c r="N144" s="63" t="s">
        <v>37</v>
      </c>
      <c r="O144" s="63" t="s">
        <v>136</v>
      </c>
      <c r="P144" s="63" t="s">
        <v>137</v>
      </c>
      <c r="Q144" s="63" t="s">
        <v>138</v>
      </c>
      <c r="R144" s="63" t="s">
        <v>139</v>
      </c>
      <c r="S144" s="63" t="s">
        <v>140</v>
      </c>
      <c r="T144" s="64" t="s">
        <v>141</v>
      </c>
      <c r="U144" s="120"/>
      <c r="V144" s="120"/>
      <c r="W144" s="120"/>
      <c r="X144" s="120"/>
      <c r="Y144" s="120"/>
      <c r="Z144" s="120"/>
      <c r="AA144" s="120"/>
      <c r="AB144" s="120"/>
      <c r="AC144" s="120"/>
      <c r="AD144" s="120"/>
      <c r="AE144" s="120"/>
    </row>
    <row r="145" spans="1:65" s="2" customFormat="1" ht="22.8" customHeight="1">
      <c r="A145" s="32"/>
      <c r="B145" s="33"/>
      <c r="C145" s="69" t="s">
        <v>142</v>
      </c>
      <c r="D145" s="32"/>
      <c r="E145" s="32"/>
      <c r="F145" s="32"/>
      <c r="G145" s="32"/>
      <c r="H145" s="32"/>
      <c r="I145" s="32"/>
      <c r="J145" s="127">
        <f>BK145</f>
        <v>0</v>
      </c>
      <c r="K145" s="32"/>
      <c r="L145" s="33"/>
      <c r="M145" s="65"/>
      <c r="N145" s="56"/>
      <c r="O145" s="66"/>
      <c r="P145" s="128">
        <f>P146+P277+P481</f>
        <v>0</v>
      </c>
      <c r="Q145" s="66"/>
      <c r="R145" s="128">
        <f>R146+R277+R481</f>
        <v>3148.7276291699995</v>
      </c>
      <c r="S145" s="66"/>
      <c r="T145" s="129">
        <f>T146+T277+T481</f>
        <v>1.2704200000000001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72</v>
      </c>
      <c r="AU145" s="17" t="s">
        <v>100</v>
      </c>
      <c r="BK145" s="130">
        <f>BK146+BK277+BK481</f>
        <v>0</v>
      </c>
    </row>
    <row r="146" spans="1:65" s="12" customFormat="1" ht="25.95" customHeight="1">
      <c r="B146" s="131"/>
      <c r="D146" s="132" t="s">
        <v>72</v>
      </c>
      <c r="E146" s="133" t="s">
        <v>143</v>
      </c>
      <c r="F146" s="133" t="s">
        <v>144</v>
      </c>
      <c r="I146" s="134"/>
      <c r="J146" s="135">
        <f>BK146</f>
        <v>0</v>
      </c>
      <c r="L146" s="131"/>
      <c r="M146" s="136"/>
      <c r="N146" s="137"/>
      <c r="O146" s="137"/>
      <c r="P146" s="138">
        <f>P147+P172+P199+P227+P242+P260+P269+P275</f>
        <v>0</v>
      </c>
      <c r="Q146" s="137"/>
      <c r="R146" s="138">
        <f>R147+R172+R199+R227+R242+R260+R269+R275</f>
        <v>3032.8348258499996</v>
      </c>
      <c r="S146" s="137"/>
      <c r="T146" s="139">
        <f>T147+T172+T199+T227+T242+T260+T269+T275</f>
        <v>0.8</v>
      </c>
      <c r="AR146" s="132" t="s">
        <v>81</v>
      </c>
      <c r="AT146" s="140" t="s">
        <v>72</v>
      </c>
      <c r="AU146" s="140" t="s">
        <v>73</v>
      </c>
      <c r="AY146" s="132" t="s">
        <v>145</v>
      </c>
      <c r="BK146" s="141">
        <f>BK147+BK172+BK199+BK227+BK242+BK260+BK269+BK275</f>
        <v>0</v>
      </c>
    </row>
    <row r="147" spans="1:65" s="12" customFormat="1" ht="22.8" customHeight="1">
      <c r="B147" s="131"/>
      <c r="D147" s="132" t="s">
        <v>72</v>
      </c>
      <c r="E147" s="142" t="s">
        <v>81</v>
      </c>
      <c r="F147" s="142" t="s">
        <v>146</v>
      </c>
      <c r="I147" s="134"/>
      <c r="J147" s="143">
        <f>BK147</f>
        <v>0</v>
      </c>
      <c r="L147" s="131"/>
      <c r="M147" s="136"/>
      <c r="N147" s="137"/>
      <c r="O147" s="137"/>
      <c r="P147" s="138">
        <f>SUM(P148:P171)</f>
        <v>0</v>
      </c>
      <c r="Q147" s="137"/>
      <c r="R147" s="138">
        <f>SUM(R148:R171)</f>
        <v>0</v>
      </c>
      <c r="S147" s="137"/>
      <c r="T147" s="139">
        <f>SUM(T148:T171)</f>
        <v>0</v>
      </c>
      <c r="AR147" s="132" t="s">
        <v>81</v>
      </c>
      <c r="AT147" s="140" t="s">
        <v>72</v>
      </c>
      <c r="AU147" s="140" t="s">
        <v>81</v>
      </c>
      <c r="AY147" s="132" t="s">
        <v>145</v>
      </c>
      <c r="BK147" s="141">
        <f>SUM(BK148:BK171)</f>
        <v>0</v>
      </c>
    </row>
    <row r="148" spans="1:65" s="2" customFormat="1" ht="24.15" customHeight="1">
      <c r="A148" s="32"/>
      <c r="B148" s="144"/>
      <c r="C148" s="145" t="s">
        <v>81</v>
      </c>
      <c r="D148" s="145" t="s">
        <v>147</v>
      </c>
      <c r="E148" s="146" t="s">
        <v>148</v>
      </c>
      <c r="F148" s="147" t="s">
        <v>149</v>
      </c>
      <c r="G148" s="148" t="s">
        <v>150</v>
      </c>
      <c r="H148" s="149">
        <v>1650</v>
      </c>
      <c r="I148" s="150"/>
      <c r="J148" s="151">
        <f>ROUND(I148*H148,2)</f>
        <v>0</v>
      </c>
      <c r="K148" s="152"/>
      <c r="L148" s="33"/>
      <c r="M148" s="153" t="s">
        <v>1</v>
      </c>
      <c r="N148" s="154" t="s">
        <v>38</v>
      </c>
      <c r="O148" s="58"/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7" t="s">
        <v>151</v>
      </c>
      <c r="AT148" s="157" t="s">
        <v>147</v>
      </c>
      <c r="AU148" s="157" t="s">
        <v>83</v>
      </c>
      <c r="AY148" s="17" t="s">
        <v>145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7" t="s">
        <v>81</v>
      </c>
      <c r="BK148" s="158">
        <f>ROUND(I148*H148,2)</f>
        <v>0</v>
      </c>
      <c r="BL148" s="17" t="s">
        <v>151</v>
      </c>
      <c r="BM148" s="157" t="s">
        <v>152</v>
      </c>
    </row>
    <row r="149" spans="1:65" s="13" customFormat="1" ht="10.199999999999999">
      <c r="B149" s="159"/>
      <c r="D149" s="160" t="s">
        <v>153</v>
      </c>
      <c r="E149" s="161" t="s">
        <v>1</v>
      </c>
      <c r="F149" s="162" t="s">
        <v>154</v>
      </c>
      <c r="H149" s="163">
        <v>1650</v>
      </c>
      <c r="I149" s="164"/>
      <c r="L149" s="159"/>
      <c r="M149" s="165"/>
      <c r="N149" s="166"/>
      <c r="O149" s="166"/>
      <c r="P149" s="166"/>
      <c r="Q149" s="166"/>
      <c r="R149" s="166"/>
      <c r="S149" s="166"/>
      <c r="T149" s="167"/>
      <c r="AT149" s="161" t="s">
        <v>153</v>
      </c>
      <c r="AU149" s="161" t="s">
        <v>83</v>
      </c>
      <c r="AV149" s="13" t="s">
        <v>83</v>
      </c>
      <c r="AW149" s="13" t="s">
        <v>30</v>
      </c>
      <c r="AX149" s="13" t="s">
        <v>81</v>
      </c>
      <c r="AY149" s="161" t="s">
        <v>145</v>
      </c>
    </row>
    <row r="150" spans="1:65" s="2" customFormat="1" ht="33" customHeight="1">
      <c r="A150" s="32"/>
      <c r="B150" s="144"/>
      <c r="C150" s="145" t="s">
        <v>83</v>
      </c>
      <c r="D150" s="145" t="s">
        <v>147</v>
      </c>
      <c r="E150" s="146" t="s">
        <v>155</v>
      </c>
      <c r="F150" s="147" t="s">
        <v>156</v>
      </c>
      <c r="G150" s="148" t="s">
        <v>157</v>
      </c>
      <c r="H150" s="149">
        <v>1975.68</v>
      </c>
      <c r="I150" s="150"/>
      <c r="J150" s="151">
        <f>ROUND(I150*H150,2)</f>
        <v>0</v>
      </c>
      <c r="K150" s="152"/>
      <c r="L150" s="33"/>
      <c r="M150" s="153" t="s">
        <v>1</v>
      </c>
      <c r="N150" s="154" t="s">
        <v>38</v>
      </c>
      <c r="O150" s="58"/>
      <c r="P150" s="155">
        <f>O150*H150</f>
        <v>0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7" t="s">
        <v>151</v>
      </c>
      <c r="AT150" s="157" t="s">
        <v>147</v>
      </c>
      <c r="AU150" s="157" t="s">
        <v>83</v>
      </c>
      <c r="AY150" s="17" t="s">
        <v>145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7" t="s">
        <v>81</v>
      </c>
      <c r="BK150" s="158">
        <f>ROUND(I150*H150,2)</f>
        <v>0</v>
      </c>
      <c r="BL150" s="17" t="s">
        <v>151</v>
      </c>
      <c r="BM150" s="157" t="s">
        <v>158</v>
      </c>
    </row>
    <row r="151" spans="1:65" s="13" customFormat="1" ht="10.199999999999999">
      <c r="B151" s="159"/>
      <c r="D151" s="160" t="s">
        <v>153</v>
      </c>
      <c r="E151" s="161" t="s">
        <v>1</v>
      </c>
      <c r="F151" s="162" t="s">
        <v>159</v>
      </c>
      <c r="H151" s="163">
        <v>1975.68</v>
      </c>
      <c r="I151" s="164"/>
      <c r="L151" s="159"/>
      <c r="M151" s="165"/>
      <c r="N151" s="166"/>
      <c r="O151" s="166"/>
      <c r="P151" s="166"/>
      <c r="Q151" s="166"/>
      <c r="R151" s="166"/>
      <c r="S151" s="166"/>
      <c r="T151" s="167"/>
      <c r="AT151" s="161" t="s">
        <v>153</v>
      </c>
      <c r="AU151" s="161" t="s">
        <v>83</v>
      </c>
      <c r="AV151" s="13" t="s">
        <v>83</v>
      </c>
      <c r="AW151" s="13" t="s">
        <v>30</v>
      </c>
      <c r="AX151" s="13" t="s">
        <v>81</v>
      </c>
      <c r="AY151" s="161" t="s">
        <v>145</v>
      </c>
    </row>
    <row r="152" spans="1:65" s="2" customFormat="1" ht="33" customHeight="1">
      <c r="A152" s="32"/>
      <c r="B152" s="144"/>
      <c r="C152" s="145" t="s">
        <v>160</v>
      </c>
      <c r="D152" s="145" t="s">
        <v>147</v>
      </c>
      <c r="E152" s="146" t="s">
        <v>161</v>
      </c>
      <c r="F152" s="147" t="s">
        <v>162</v>
      </c>
      <c r="G152" s="148" t="s">
        <v>157</v>
      </c>
      <c r="H152" s="149">
        <v>73.134</v>
      </c>
      <c r="I152" s="150"/>
      <c r="J152" s="151">
        <f>ROUND(I152*H152,2)</f>
        <v>0</v>
      </c>
      <c r="K152" s="152"/>
      <c r="L152" s="33"/>
      <c r="M152" s="153" t="s">
        <v>1</v>
      </c>
      <c r="N152" s="154" t="s">
        <v>38</v>
      </c>
      <c r="O152" s="58"/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7" t="s">
        <v>151</v>
      </c>
      <c r="AT152" s="157" t="s">
        <v>147</v>
      </c>
      <c r="AU152" s="157" t="s">
        <v>83</v>
      </c>
      <c r="AY152" s="17" t="s">
        <v>145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7" t="s">
        <v>81</v>
      </c>
      <c r="BK152" s="158">
        <f>ROUND(I152*H152,2)</f>
        <v>0</v>
      </c>
      <c r="BL152" s="17" t="s">
        <v>151</v>
      </c>
      <c r="BM152" s="157" t="s">
        <v>163</v>
      </c>
    </row>
    <row r="153" spans="1:65" s="14" customFormat="1" ht="10.199999999999999">
      <c r="B153" s="168"/>
      <c r="D153" s="160" t="s">
        <v>153</v>
      </c>
      <c r="E153" s="169" t="s">
        <v>1</v>
      </c>
      <c r="F153" s="170" t="s">
        <v>164</v>
      </c>
      <c r="H153" s="169" t="s">
        <v>1</v>
      </c>
      <c r="I153" s="171"/>
      <c r="L153" s="168"/>
      <c r="M153" s="172"/>
      <c r="N153" s="173"/>
      <c r="O153" s="173"/>
      <c r="P153" s="173"/>
      <c r="Q153" s="173"/>
      <c r="R153" s="173"/>
      <c r="S153" s="173"/>
      <c r="T153" s="174"/>
      <c r="AT153" s="169" t="s">
        <v>153</v>
      </c>
      <c r="AU153" s="169" t="s">
        <v>83</v>
      </c>
      <c r="AV153" s="14" t="s">
        <v>81</v>
      </c>
      <c r="AW153" s="14" t="s">
        <v>30</v>
      </c>
      <c r="AX153" s="14" t="s">
        <v>73</v>
      </c>
      <c r="AY153" s="169" t="s">
        <v>145</v>
      </c>
    </row>
    <row r="154" spans="1:65" s="13" customFormat="1" ht="10.199999999999999">
      <c r="B154" s="159"/>
      <c r="D154" s="160" t="s">
        <v>153</v>
      </c>
      <c r="E154" s="161" t="s">
        <v>1</v>
      </c>
      <c r="F154" s="162" t="s">
        <v>165</v>
      </c>
      <c r="H154" s="163">
        <v>73.134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153</v>
      </c>
      <c r="AU154" s="161" t="s">
        <v>83</v>
      </c>
      <c r="AV154" s="13" t="s">
        <v>83</v>
      </c>
      <c r="AW154" s="13" t="s">
        <v>30</v>
      </c>
      <c r="AX154" s="13" t="s">
        <v>73</v>
      </c>
      <c r="AY154" s="161" t="s">
        <v>145</v>
      </c>
    </row>
    <row r="155" spans="1:65" s="15" customFormat="1" ht="10.199999999999999">
      <c r="B155" s="175"/>
      <c r="D155" s="160" t="s">
        <v>153</v>
      </c>
      <c r="E155" s="176" t="s">
        <v>1</v>
      </c>
      <c r="F155" s="177" t="s">
        <v>166</v>
      </c>
      <c r="H155" s="178">
        <v>73.134</v>
      </c>
      <c r="I155" s="179"/>
      <c r="L155" s="175"/>
      <c r="M155" s="180"/>
      <c r="N155" s="181"/>
      <c r="O155" s="181"/>
      <c r="P155" s="181"/>
      <c r="Q155" s="181"/>
      <c r="R155" s="181"/>
      <c r="S155" s="181"/>
      <c r="T155" s="182"/>
      <c r="AT155" s="176" t="s">
        <v>153</v>
      </c>
      <c r="AU155" s="176" t="s">
        <v>83</v>
      </c>
      <c r="AV155" s="15" t="s">
        <v>151</v>
      </c>
      <c r="AW155" s="15" t="s">
        <v>30</v>
      </c>
      <c r="AX155" s="15" t="s">
        <v>81</v>
      </c>
      <c r="AY155" s="176" t="s">
        <v>145</v>
      </c>
    </row>
    <row r="156" spans="1:65" s="2" customFormat="1" ht="24.15" customHeight="1">
      <c r="A156" s="32"/>
      <c r="B156" s="144"/>
      <c r="C156" s="145" t="s">
        <v>167</v>
      </c>
      <c r="D156" s="145" t="s">
        <v>147</v>
      </c>
      <c r="E156" s="146" t="s">
        <v>168</v>
      </c>
      <c r="F156" s="147" t="s">
        <v>169</v>
      </c>
      <c r="G156" s="148" t="s">
        <v>157</v>
      </c>
      <c r="H156" s="149">
        <v>4471.5879999999997</v>
      </c>
      <c r="I156" s="150"/>
      <c r="J156" s="151">
        <f>ROUND(I156*H156,2)</f>
        <v>0</v>
      </c>
      <c r="K156" s="152"/>
      <c r="L156" s="33"/>
      <c r="M156" s="153" t="s">
        <v>1</v>
      </c>
      <c r="N156" s="154" t="s">
        <v>38</v>
      </c>
      <c r="O156" s="58"/>
      <c r="P156" s="155">
        <f>O156*H156</f>
        <v>0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7" t="s">
        <v>151</v>
      </c>
      <c r="AT156" s="157" t="s">
        <v>147</v>
      </c>
      <c r="AU156" s="157" t="s">
        <v>83</v>
      </c>
      <c r="AY156" s="17" t="s">
        <v>145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7" t="s">
        <v>81</v>
      </c>
      <c r="BK156" s="158">
        <f>ROUND(I156*H156,2)</f>
        <v>0</v>
      </c>
      <c r="BL156" s="17" t="s">
        <v>151</v>
      </c>
      <c r="BM156" s="157" t="s">
        <v>170</v>
      </c>
    </row>
    <row r="157" spans="1:65" s="14" customFormat="1" ht="10.199999999999999">
      <c r="B157" s="168"/>
      <c r="D157" s="160" t="s">
        <v>153</v>
      </c>
      <c r="E157" s="169" t="s">
        <v>1</v>
      </c>
      <c r="F157" s="170" t="s">
        <v>171</v>
      </c>
      <c r="H157" s="169" t="s">
        <v>1</v>
      </c>
      <c r="I157" s="171"/>
      <c r="L157" s="168"/>
      <c r="M157" s="172"/>
      <c r="N157" s="173"/>
      <c r="O157" s="173"/>
      <c r="P157" s="173"/>
      <c r="Q157" s="173"/>
      <c r="R157" s="173"/>
      <c r="S157" s="173"/>
      <c r="T157" s="174"/>
      <c r="AT157" s="169" t="s">
        <v>153</v>
      </c>
      <c r="AU157" s="169" t="s">
        <v>83</v>
      </c>
      <c r="AV157" s="14" t="s">
        <v>81</v>
      </c>
      <c r="AW157" s="14" t="s">
        <v>30</v>
      </c>
      <c r="AX157" s="14" t="s">
        <v>73</v>
      </c>
      <c r="AY157" s="169" t="s">
        <v>145</v>
      </c>
    </row>
    <row r="158" spans="1:65" s="13" customFormat="1" ht="10.199999999999999">
      <c r="B158" s="159"/>
      <c r="D158" s="160" t="s">
        <v>153</v>
      </c>
      <c r="E158" s="161" t="s">
        <v>1</v>
      </c>
      <c r="F158" s="162" t="s">
        <v>172</v>
      </c>
      <c r="H158" s="163">
        <v>330</v>
      </c>
      <c r="I158" s="164"/>
      <c r="L158" s="159"/>
      <c r="M158" s="165"/>
      <c r="N158" s="166"/>
      <c r="O158" s="166"/>
      <c r="P158" s="166"/>
      <c r="Q158" s="166"/>
      <c r="R158" s="166"/>
      <c r="S158" s="166"/>
      <c r="T158" s="167"/>
      <c r="AT158" s="161" t="s">
        <v>153</v>
      </c>
      <c r="AU158" s="161" t="s">
        <v>83</v>
      </c>
      <c r="AV158" s="13" t="s">
        <v>83</v>
      </c>
      <c r="AW158" s="13" t="s">
        <v>30</v>
      </c>
      <c r="AX158" s="13" t="s">
        <v>73</v>
      </c>
      <c r="AY158" s="161" t="s">
        <v>145</v>
      </c>
    </row>
    <row r="159" spans="1:65" s="14" customFormat="1" ht="10.199999999999999">
      <c r="B159" s="168"/>
      <c r="D159" s="160" t="s">
        <v>153</v>
      </c>
      <c r="E159" s="169" t="s">
        <v>1</v>
      </c>
      <c r="F159" s="170" t="s">
        <v>173</v>
      </c>
      <c r="H159" s="169" t="s">
        <v>1</v>
      </c>
      <c r="I159" s="171"/>
      <c r="L159" s="168"/>
      <c r="M159" s="172"/>
      <c r="N159" s="173"/>
      <c r="O159" s="173"/>
      <c r="P159" s="173"/>
      <c r="Q159" s="173"/>
      <c r="R159" s="173"/>
      <c r="S159" s="173"/>
      <c r="T159" s="174"/>
      <c r="AT159" s="169" t="s">
        <v>153</v>
      </c>
      <c r="AU159" s="169" t="s">
        <v>83</v>
      </c>
      <c r="AV159" s="14" t="s">
        <v>81</v>
      </c>
      <c r="AW159" s="14" t="s">
        <v>30</v>
      </c>
      <c r="AX159" s="14" t="s">
        <v>73</v>
      </c>
      <c r="AY159" s="169" t="s">
        <v>145</v>
      </c>
    </row>
    <row r="160" spans="1:65" s="13" customFormat="1" ht="10.199999999999999">
      <c r="B160" s="159"/>
      <c r="D160" s="160" t="s">
        <v>153</v>
      </c>
      <c r="E160" s="161" t="s">
        <v>1</v>
      </c>
      <c r="F160" s="162" t="s">
        <v>174</v>
      </c>
      <c r="H160" s="163">
        <v>3951.36</v>
      </c>
      <c r="I160" s="164"/>
      <c r="L160" s="159"/>
      <c r="M160" s="165"/>
      <c r="N160" s="166"/>
      <c r="O160" s="166"/>
      <c r="P160" s="166"/>
      <c r="Q160" s="166"/>
      <c r="R160" s="166"/>
      <c r="S160" s="166"/>
      <c r="T160" s="167"/>
      <c r="AT160" s="161" t="s">
        <v>153</v>
      </c>
      <c r="AU160" s="161" t="s">
        <v>83</v>
      </c>
      <c r="AV160" s="13" t="s">
        <v>83</v>
      </c>
      <c r="AW160" s="13" t="s">
        <v>30</v>
      </c>
      <c r="AX160" s="13" t="s">
        <v>73</v>
      </c>
      <c r="AY160" s="161" t="s">
        <v>145</v>
      </c>
    </row>
    <row r="161" spans="1:65" s="14" customFormat="1" ht="10.199999999999999">
      <c r="B161" s="168"/>
      <c r="D161" s="160" t="s">
        <v>153</v>
      </c>
      <c r="E161" s="169" t="s">
        <v>1</v>
      </c>
      <c r="F161" s="170" t="s">
        <v>175</v>
      </c>
      <c r="H161" s="169" t="s">
        <v>1</v>
      </c>
      <c r="I161" s="171"/>
      <c r="L161" s="168"/>
      <c r="M161" s="172"/>
      <c r="N161" s="173"/>
      <c r="O161" s="173"/>
      <c r="P161" s="173"/>
      <c r="Q161" s="173"/>
      <c r="R161" s="173"/>
      <c r="S161" s="173"/>
      <c r="T161" s="174"/>
      <c r="AT161" s="169" t="s">
        <v>153</v>
      </c>
      <c r="AU161" s="169" t="s">
        <v>83</v>
      </c>
      <c r="AV161" s="14" t="s">
        <v>81</v>
      </c>
      <c r="AW161" s="14" t="s">
        <v>30</v>
      </c>
      <c r="AX161" s="14" t="s">
        <v>73</v>
      </c>
      <c r="AY161" s="169" t="s">
        <v>145</v>
      </c>
    </row>
    <row r="162" spans="1:65" s="13" customFormat="1" ht="10.199999999999999">
      <c r="B162" s="159"/>
      <c r="D162" s="160" t="s">
        <v>153</v>
      </c>
      <c r="E162" s="161" t="s">
        <v>1</v>
      </c>
      <c r="F162" s="162" t="s">
        <v>176</v>
      </c>
      <c r="H162" s="163">
        <v>43.96</v>
      </c>
      <c r="I162" s="164"/>
      <c r="L162" s="159"/>
      <c r="M162" s="165"/>
      <c r="N162" s="166"/>
      <c r="O162" s="166"/>
      <c r="P162" s="166"/>
      <c r="Q162" s="166"/>
      <c r="R162" s="166"/>
      <c r="S162" s="166"/>
      <c r="T162" s="167"/>
      <c r="AT162" s="161" t="s">
        <v>153</v>
      </c>
      <c r="AU162" s="161" t="s">
        <v>83</v>
      </c>
      <c r="AV162" s="13" t="s">
        <v>83</v>
      </c>
      <c r="AW162" s="13" t="s">
        <v>30</v>
      </c>
      <c r="AX162" s="13" t="s">
        <v>73</v>
      </c>
      <c r="AY162" s="161" t="s">
        <v>145</v>
      </c>
    </row>
    <row r="163" spans="1:65" s="14" customFormat="1" ht="10.199999999999999">
      <c r="B163" s="168"/>
      <c r="D163" s="160" t="s">
        <v>153</v>
      </c>
      <c r="E163" s="169" t="s">
        <v>1</v>
      </c>
      <c r="F163" s="170" t="s">
        <v>177</v>
      </c>
      <c r="H163" s="169" t="s">
        <v>1</v>
      </c>
      <c r="I163" s="171"/>
      <c r="L163" s="168"/>
      <c r="M163" s="172"/>
      <c r="N163" s="173"/>
      <c r="O163" s="173"/>
      <c r="P163" s="173"/>
      <c r="Q163" s="173"/>
      <c r="R163" s="173"/>
      <c r="S163" s="173"/>
      <c r="T163" s="174"/>
      <c r="AT163" s="169" t="s">
        <v>153</v>
      </c>
      <c r="AU163" s="169" t="s">
        <v>83</v>
      </c>
      <c r="AV163" s="14" t="s">
        <v>81</v>
      </c>
      <c r="AW163" s="14" t="s">
        <v>30</v>
      </c>
      <c r="AX163" s="14" t="s">
        <v>73</v>
      </c>
      <c r="AY163" s="169" t="s">
        <v>145</v>
      </c>
    </row>
    <row r="164" spans="1:65" s="13" customFormat="1" ht="10.199999999999999">
      <c r="B164" s="159"/>
      <c r="D164" s="160" t="s">
        <v>153</v>
      </c>
      <c r="E164" s="161" t="s">
        <v>1</v>
      </c>
      <c r="F164" s="162" t="s">
        <v>178</v>
      </c>
      <c r="H164" s="163">
        <v>146.268</v>
      </c>
      <c r="I164" s="164"/>
      <c r="L164" s="159"/>
      <c r="M164" s="165"/>
      <c r="N164" s="166"/>
      <c r="O164" s="166"/>
      <c r="P164" s="166"/>
      <c r="Q164" s="166"/>
      <c r="R164" s="166"/>
      <c r="S164" s="166"/>
      <c r="T164" s="167"/>
      <c r="AT164" s="161" t="s">
        <v>153</v>
      </c>
      <c r="AU164" s="161" t="s">
        <v>83</v>
      </c>
      <c r="AV164" s="13" t="s">
        <v>83</v>
      </c>
      <c r="AW164" s="13" t="s">
        <v>30</v>
      </c>
      <c r="AX164" s="13" t="s">
        <v>73</v>
      </c>
      <c r="AY164" s="161" t="s">
        <v>145</v>
      </c>
    </row>
    <row r="165" spans="1:65" s="15" customFormat="1" ht="10.199999999999999">
      <c r="B165" s="175"/>
      <c r="D165" s="160" t="s">
        <v>153</v>
      </c>
      <c r="E165" s="176" t="s">
        <v>1</v>
      </c>
      <c r="F165" s="177" t="s">
        <v>166</v>
      </c>
      <c r="H165" s="178">
        <v>4471.5880000000006</v>
      </c>
      <c r="I165" s="179"/>
      <c r="L165" s="175"/>
      <c r="M165" s="180"/>
      <c r="N165" s="181"/>
      <c r="O165" s="181"/>
      <c r="P165" s="181"/>
      <c r="Q165" s="181"/>
      <c r="R165" s="181"/>
      <c r="S165" s="181"/>
      <c r="T165" s="182"/>
      <c r="AT165" s="176" t="s">
        <v>153</v>
      </c>
      <c r="AU165" s="176" t="s">
        <v>83</v>
      </c>
      <c r="AV165" s="15" t="s">
        <v>151</v>
      </c>
      <c r="AW165" s="15" t="s">
        <v>30</v>
      </c>
      <c r="AX165" s="15" t="s">
        <v>81</v>
      </c>
      <c r="AY165" s="176" t="s">
        <v>145</v>
      </c>
    </row>
    <row r="166" spans="1:65" s="2" customFormat="1" ht="33" customHeight="1">
      <c r="A166" s="32"/>
      <c r="B166" s="144"/>
      <c r="C166" s="145" t="s">
        <v>179</v>
      </c>
      <c r="D166" s="145" t="s">
        <v>147</v>
      </c>
      <c r="E166" s="146" t="s">
        <v>180</v>
      </c>
      <c r="F166" s="147" t="s">
        <v>181</v>
      </c>
      <c r="G166" s="148" t="s">
        <v>157</v>
      </c>
      <c r="H166" s="149">
        <v>4915.7520000000004</v>
      </c>
      <c r="I166" s="150"/>
      <c r="J166" s="151">
        <f>ROUND(I166*H166,2)</f>
        <v>0</v>
      </c>
      <c r="K166" s="152"/>
      <c r="L166" s="33"/>
      <c r="M166" s="153" t="s">
        <v>1</v>
      </c>
      <c r="N166" s="154" t="s">
        <v>38</v>
      </c>
      <c r="O166" s="58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7" t="s">
        <v>151</v>
      </c>
      <c r="AT166" s="157" t="s">
        <v>147</v>
      </c>
      <c r="AU166" s="157" t="s">
        <v>83</v>
      </c>
      <c r="AY166" s="17" t="s">
        <v>145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7" t="s">
        <v>81</v>
      </c>
      <c r="BK166" s="158">
        <f>ROUND(I166*H166,2)</f>
        <v>0</v>
      </c>
      <c r="BL166" s="17" t="s">
        <v>151</v>
      </c>
      <c r="BM166" s="157" t="s">
        <v>182</v>
      </c>
    </row>
    <row r="167" spans="1:65" s="2" customFormat="1" ht="24.15" customHeight="1">
      <c r="A167" s="32"/>
      <c r="B167" s="144"/>
      <c r="C167" s="145" t="s">
        <v>183</v>
      </c>
      <c r="D167" s="145" t="s">
        <v>147</v>
      </c>
      <c r="E167" s="146" t="s">
        <v>184</v>
      </c>
      <c r="F167" s="147" t="s">
        <v>185</v>
      </c>
      <c r="G167" s="148" t="s">
        <v>157</v>
      </c>
      <c r="H167" s="149">
        <v>4915.7520000000004</v>
      </c>
      <c r="I167" s="150"/>
      <c r="J167" s="151">
        <f>ROUND(I167*H167,2)</f>
        <v>0</v>
      </c>
      <c r="K167" s="152"/>
      <c r="L167" s="33"/>
      <c r="M167" s="153" t="s">
        <v>1</v>
      </c>
      <c r="N167" s="154" t="s">
        <v>38</v>
      </c>
      <c r="O167" s="58"/>
      <c r="P167" s="155">
        <f>O167*H167</f>
        <v>0</v>
      </c>
      <c r="Q167" s="155">
        <v>0</v>
      </c>
      <c r="R167" s="155">
        <f>Q167*H167</f>
        <v>0</v>
      </c>
      <c r="S167" s="155">
        <v>0</v>
      </c>
      <c r="T167" s="15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7" t="s">
        <v>151</v>
      </c>
      <c r="AT167" s="157" t="s">
        <v>147</v>
      </c>
      <c r="AU167" s="157" t="s">
        <v>83</v>
      </c>
      <c r="AY167" s="17" t="s">
        <v>145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7" t="s">
        <v>81</v>
      </c>
      <c r="BK167" s="158">
        <f>ROUND(I167*H167,2)</f>
        <v>0</v>
      </c>
      <c r="BL167" s="17" t="s">
        <v>151</v>
      </c>
      <c r="BM167" s="157" t="s">
        <v>186</v>
      </c>
    </row>
    <row r="168" spans="1:65" s="2" customFormat="1" ht="24.15" customHeight="1">
      <c r="A168" s="32"/>
      <c r="B168" s="144"/>
      <c r="C168" s="145" t="s">
        <v>187</v>
      </c>
      <c r="D168" s="145" t="s">
        <v>147</v>
      </c>
      <c r="E168" s="146" t="s">
        <v>188</v>
      </c>
      <c r="F168" s="147" t="s">
        <v>189</v>
      </c>
      <c r="G168" s="148" t="s">
        <v>190</v>
      </c>
      <c r="H168" s="149">
        <v>8848.3539999999994</v>
      </c>
      <c r="I168" s="150"/>
      <c r="J168" s="151">
        <f>ROUND(I168*H168,2)</f>
        <v>0</v>
      </c>
      <c r="K168" s="152"/>
      <c r="L168" s="33"/>
      <c r="M168" s="153" t="s">
        <v>1</v>
      </c>
      <c r="N168" s="154" t="s">
        <v>38</v>
      </c>
      <c r="O168" s="58"/>
      <c r="P168" s="155">
        <f>O168*H168</f>
        <v>0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7" t="s">
        <v>151</v>
      </c>
      <c r="AT168" s="157" t="s">
        <v>147</v>
      </c>
      <c r="AU168" s="157" t="s">
        <v>83</v>
      </c>
      <c r="AY168" s="17" t="s">
        <v>145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7" t="s">
        <v>81</v>
      </c>
      <c r="BK168" s="158">
        <f>ROUND(I168*H168,2)</f>
        <v>0</v>
      </c>
      <c r="BL168" s="17" t="s">
        <v>151</v>
      </c>
      <c r="BM168" s="157" t="s">
        <v>191</v>
      </c>
    </row>
    <row r="169" spans="1:65" s="13" customFormat="1" ht="10.199999999999999">
      <c r="B169" s="159"/>
      <c r="D169" s="160" t="s">
        <v>153</v>
      </c>
      <c r="E169" s="161" t="s">
        <v>1</v>
      </c>
      <c r="F169" s="162" t="s">
        <v>192</v>
      </c>
      <c r="H169" s="163">
        <v>8848.3539999999994</v>
      </c>
      <c r="I169" s="164"/>
      <c r="L169" s="159"/>
      <c r="M169" s="165"/>
      <c r="N169" s="166"/>
      <c r="O169" s="166"/>
      <c r="P169" s="166"/>
      <c r="Q169" s="166"/>
      <c r="R169" s="166"/>
      <c r="S169" s="166"/>
      <c r="T169" s="167"/>
      <c r="AT169" s="161" t="s">
        <v>153</v>
      </c>
      <c r="AU169" s="161" t="s">
        <v>83</v>
      </c>
      <c r="AV169" s="13" t="s">
        <v>83</v>
      </c>
      <c r="AW169" s="13" t="s">
        <v>30</v>
      </c>
      <c r="AX169" s="13" t="s">
        <v>81</v>
      </c>
      <c r="AY169" s="161" t="s">
        <v>145</v>
      </c>
    </row>
    <row r="170" spans="1:65" s="2" customFormat="1" ht="33" customHeight="1">
      <c r="A170" s="32"/>
      <c r="B170" s="144"/>
      <c r="C170" s="145" t="s">
        <v>193</v>
      </c>
      <c r="D170" s="145" t="s">
        <v>147</v>
      </c>
      <c r="E170" s="146" t="s">
        <v>194</v>
      </c>
      <c r="F170" s="147" t="s">
        <v>195</v>
      </c>
      <c r="G170" s="148" t="s">
        <v>157</v>
      </c>
      <c r="H170" s="149">
        <v>55</v>
      </c>
      <c r="I170" s="150"/>
      <c r="J170" s="151">
        <f>ROUND(I170*H170,2)</f>
        <v>0</v>
      </c>
      <c r="K170" s="152"/>
      <c r="L170" s="33"/>
      <c r="M170" s="153" t="s">
        <v>1</v>
      </c>
      <c r="N170" s="154" t="s">
        <v>38</v>
      </c>
      <c r="O170" s="58"/>
      <c r="P170" s="155">
        <f>O170*H170</f>
        <v>0</v>
      </c>
      <c r="Q170" s="155">
        <v>0</v>
      </c>
      <c r="R170" s="155">
        <f>Q170*H170</f>
        <v>0</v>
      </c>
      <c r="S170" s="155">
        <v>0</v>
      </c>
      <c r="T170" s="15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7" t="s">
        <v>151</v>
      </c>
      <c r="AT170" s="157" t="s">
        <v>147</v>
      </c>
      <c r="AU170" s="157" t="s">
        <v>83</v>
      </c>
      <c r="AY170" s="17" t="s">
        <v>145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7" t="s">
        <v>81</v>
      </c>
      <c r="BK170" s="158">
        <f>ROUND(I170*H170,2)</f>
        <v>0</v>
      </c>
      <c r="BL170" s="17" t="s">
        <v>151</v>
      </c>
      <c r="BM170" s="157" t="s">
        <v>196</v>
      </c>
    </row>
    <row r="171" spans="1:65" s="13" customFormat="1" ht="10.199999999999999">
      <c r="B171" s="159"/>
      <c r="D171" s="160" t="s">
        <v>153</v>
      </c>
      <c r="E171" s="161" t="s">
        <v>1</v>
      </c>
      <c r="F171" s="162" t="s">
        <v>197</v>
      </c>
      <c r="H171" s="163">
        <v>55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153</v>
      </c>
      <c r="AU171" s="161" t="s">
        <v>83</v>
      </c>
      <c r="AV171" s="13" t="s">
        <v>83</v>
      </c>
      <c r="AW171" s="13" t="s">
        <v>30</v>
      </c>
      <c r="AX171" s="13" t="s">
        <v>81</v>
      </c>
      <c r="AY171" s="161" t="s">
        <v>145</v>
      </c>
    </row>
    <row r="172" spans="1:65" s="12" customFormat="1" ht="22.8" customHeight="1">
      <c r="B172" s="131"/>
      <c r="D172" s="132" t="s">
        <v>72</v>
      </c>
      <c r="E172" s="142" t="s">
        <v>83</v>
      </c>
      <c r="F172" s="142" t="s">
        <v>198</v>
      </c>
      <c r="I172" s="134"/>
      <c r="J172" s="143">
        <f>BK172</f>
        <v>0</v>
      </c>
      <c r="L172" s="131"/>
      <c r="M172" s="136"/>
      <c r="N172" s="137"/>
      <c r="O172" s="137"/>
      <c r="P172" s="138">
        <f>SUM(P173:P198)</f>
        <v>0</v>
      </c>
      <c r="Q172" s="137"/>
      <c r="R172" s="138">
        <f>SUM(R173:R198)</f>
        <v>2796.2698500399997</v>
      </c>
      <c r="S172" s="137"/>
      <c r="T172" s="139">
        <f>SUM(T173:T198)</f>
        <v>0</v>
      </c>
      <c r="AR172" s="132" t="s">
        <v>81</v>
      </c>
      <c r="AT172" s="140" t="s">
        <v>72</v>
      </c>
      <c r="AU172" s="140" t="s">
        <v>81</v>
      </c>
      <c r="AY172" s="132" t="s">
        <v>145</v>
      </c>
      <c r="BK172" s="141">
        <f>SUM(BK173:BK198)</f>
        <v>0</v>
      </c>
    </row>
    <row r="173" spans="1:65" s="2" customFormat="1" ht="24.15" customHeight="1">
      <c r="A173" s="32"/>
      <c r="B173" s="144"/>
      <c r="C173" s="145" t="s">
        <v>199</v>
      </c>
      <c r="D173" s="145" t="s">
        <v>147</v>
      </c>
      <c r="E173" s="146" t="s">
        <v>200</v>
      </c>
      <c r="F173" s="147" t="s">
        <v>201</v>
      </c>
      <c r="G173" s="148" t="s">
        <v>202</v>
      </c>
      <c r="H173" s="149">
        <v>168</v>
      </c>
      <c r="I173" s="150"/>
      <c r="J173" s="151">
        <f>ROUND(I173*H173,2)</f>
        <v>0</v>
      </c>
      <c r="K173" s="152"/>
      <c r="L173" s="33"/>
      <c r="M173" s="153" t="s">
        <v>1</v>
      </c>
      <c r="N173" s="154" t="s">
        <v>38</v>
      </c>
      <c r="O173" s="58"/>
      <c r="P173" s="155">
        <f>O173*H173</f>
        <v>0</v>
      </c>
      <c r="Q173" s="155">
        <v>3.0000000000000001E-5</v>
      </c>
      <c r="R173" s="155">
        <f>Q173*H173</f>
        <v>5.0400000000000002E-3</v>
      </c>
      <c r="S173" s="155">
        <v>0</v>
      </c>
      <c r="T173" s="15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7" t="s">
        <v>151</v>
      </c>
      <c r="AT173" s="157" t="s">
        <v>147</v>
      </c>
      <c r="AU173" s="157" t="s">
        <v>83</v>
      </c>
      <c r="AY173" s="17" t="s">
        <v>145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7" t="s">
        <v>81</v>
      </c>
      <c r="BK173" s="158">
        <f>ROUND(I173*H173,2)</f>
        <v>0</v>
      </c>
      <c r="BL173" s="17" t="s">
        <v>151</v>
      </c>
      <c r="BM173" s="157" t="s">
        <v>203</v>
      </c>
    </row>
    <row r="174" spans="1:65" s="13" customFormat="1" ht="10.199999999999999">
      <c r="B174" s="159"/>
      <c r="D174" s="160" t="s">
        <v>153</v>
      </c>
      <c r="E174" s="161" t="s">
        <v>1</v>
      </c>
      <c r="F174" s="162" t="s">
        <v>204</v>
      </c>
      <c r="H174" s="163">
        <v>168</v>
      </c>
      <c r="I174" s="164"/>
      <c r="L174" s="159"/>
      <c r="M174" s="165"/>
      <c r="N174" s="166"/>
      <c r="O174" s="166"/>
      <c r="P174" s="166"/>
      <c r="Q174" s="166"/>
      <c r="R174" s="166"/>
      <c r="S174" s="166"/>
      <c r="T174" s="167"/>
      <c r="AT174" s="161" t="s">
        <v>153</v>
      </c>
      <c r="AU174" s="161" t="s">
        <v>83</v>
      </c>
      <c r="AV174" s="13" t="s">
        <v>83</v>
      </c>
      <c r="AW174" s="13" t="s">
        <v>30</v>
      </c>
      <c r="AX174" s="13" t="s">
        <v>81</v>
      </c>
      <c r="AY174" s="161" t="s">
        <v>145</v>
      </c>
    </row>
    <row r="175" spans="1:65" s="2" customFormat="1" ht="24.15" customHeight="1">
      <c r="A175" s="32"/>
      <c r="B175" s="144"/>
      <c r="C175" s="145" t="s">
        <v>151</v>
      </c>
      <c r="D175" s="145" t="s">
        <v>147</v>
      </c>
      <c r="E175" s="146" t="s">
        <v>205</v>
      </c>
      <c r="F175" s="147" t="s">
        <v>206</v>
      </c>
      <c r="G175" s="148" t="s">
        <v>202</v>
      </c>
      <c r="H175" s="149">
        <v>168</v>
      </c>
      <c r="I175" s="150"/>
      <c r="J175" s="151">
        <f>ROUND(I175*H175,2)</f>
        <v>0</v>
      </c>
      <c r="K175" s="152"/>
      <c r="L175" s="33"/>
      <c r="M175" s="153" t="s">
        <v>1</v>
      </c>
      <c r="N175" s="154" t="s">
        <v>38</v>
      </c>
      <c r="O175" s="58"/>
      <c r="P175" s="155">
        <f>O175*H175</f>
        <v>0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7" t="s">
        <v>151</v>
      </c>
      <c r="AT175" s="157" t="s">
        <v>147</v>
      </c>
      <c r="AU175" s="157" t="s">
        <v>83</v>
      </c>
      <c r="AY175" s="17" t="s">
        <v>145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7" t="s">
        <v>81</v>
      </c>
      <c r="BK175" s="158">
        <f>ROUND(I175*H175,2)</f>
        <v>0</v>
      </c>
      <c r="BL175" s="17" t="s">
        <v>151</v>
      </c>
      <c r="BM175" s="157" t="s">
        <v>207</v>
      </c>
    </row>
    <row r="176" spans="1:65" s="13" customFormat="1" ht="10.199999999999999">
      <c r="B176" s="159"/>
      <c r="D176" s="160" t="s">
        <v>153</v>
      </c>
      <c r="E176" s="161" t="s">
        <v>1</v>
      </c>
      <c r="F176" s="162" t="s">
        <v>204</v>
      </c>
      <c r="H176" s="163">
        <v>168</v>
      </c>
      <c r="I176" s="164"/>
      <c r="L176" s="159"/>
      <c r="M176" s="165"/>
      <c r="N176" s="166"/>
      <c r="O176" s="166"/>
      <c r="P176" s="166"/>
      <c r="Q176" s="166"/>
      <c r="R176" s="166"/>
      <c r="S176" s="166"/>
      <c r="T176" s="167"/>
      <c r="AT176" s="161" t="s">
        <v>153</v>
      </c>
      <c r="AU176" s="161" t="s">
        <v>83</v>
      </c>
      <c r="AV176" s="13" t="s">
        <v>83</v>
      </c>
      <c r="AW176" s="13" t="s">
        <v>30</v>
      </c>
      <c r="AX176" s="13" t="s">
        <v>81</v>
      </c>
      <c r="AY176" s="161" t="s">
        <v>145</v>
      </c>
    </row>
    <row r="177" spans="1:65" s="2" customFormat="1" ht="16.5" customHeight="1">
      <c r="A177" s="32"/>
      <c r="B177" s="144"/>
      <c r="C177" s="183" t="s">
        <v>208</v>
      </c>
      <c r="D177" s="183" t="s">
        <v>209</v>
      </c>
      <c r="E177" s="184" t="s">
        <v>210</v>
      </c>
      <c r="F177" s="185" t="s">
        <v>211</v>
      </c>
      <c r="G177" s="186" t="s">
        <v>157</v>
      </c>
      <c r="H177" s="187">
        <v>36.267000000000003</v>
      </c>
      <c r="I177" s="188"/>
      <c r="J177" s="189">
        <f>ROUND(I177*H177,2)</f>
        <v>0</v>
      </c>
      <c r="K177" s="190"/>
      <c r="L177" s="191"/>
      <c r="M177" s="192" t="s">
        <v>1</v>
      </c>
      <c r="N177" s="193" t="s">
        <v>38</v>
      </c>
      <c r="O177" s="58"/>
      <c r="P177" s="155">
        <f>O177*H177</f>
        <v>0</v>
      </c>
      <c r="Q177" s="155">
        <v>2.4289999999999998</v>
      </c>
      <c r="R177" s="155">
        <f>Q177*H177</f>
        <v>88.092543000000006</v>
      </c>
      <c r="S177" s="155">
        <v>0</v>
      </c>
      <c r="T177" s="15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7" t="s">
        <v>212</v>
      </c>
      <c r="AT177" s="157" t="s">
        <v>209</v>
      </c>
      <c r="AU177" s="157" t="s">
        <v>83</v>
      </c>
      <c r="AY177" s="17" t="s">
        <v>145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7" t="s">
        <v>81</v>
      </c>
      <c r="BK177" s="158">
        <f>ROUND(I177*H177,2)</f>
        <v>0</v>
      </c>
      <c r="BL177" s="17" t="s">
        <v>151</v>
      </c>
      <c r="BM177" s="157" t="s">
        <v>213</v>
      </c>
    </row>
    <row r="178" spans="1:65" s="14" customFormat="1" ht="10.199999999999999">
      <c r="B178" s="168"/>
      <c r="D178" s="160" t="s">
        <v>153</v>
      </c>
      <c r="E178" s="169" t="s">
        <v>1</v>
      </c>
      <c r="F178" s="170" t="s">
        <v>214</v>
      </c>
      <c r="H178" s="169" t="s">
        <v>1</v>
      </c>
      <c r="I178" s="171"/>
      <c r="L178" s="168"/>
      <c r="M178" s="172"/>
      <c r="N178" s="173"/>
      <c r="O178" s="173"/>
      <c r="P178" s="173"/>
      <c r="Q178" s="173"/>
      <c r="R178" s="173"/>
      <c r="S178" s="173"/>
      <c r="T178" s="174"/>
      <c r="AT178" s="169" t="s">
        <v>153</v>
      </c>
      <c r="AU178" s="169" t="s">
        <v>83</v>
      </c>
      <c r="AV178" s="14" t="s">
        <v>81</v>
      </c>
      <c r="AW178" s="14" t="s">
        <v>30</v>
      </c>
      <c r="AX178" s="14" t="s">
        <v>73</v>
      </c>
      <c r="AY178" s="169" t="s">
        <v>145</v>
      </c>
    </row>
    <row r="179" spans="1:65" s="13" customFormat="1" ht="10.199999999999999">
      <c r="B179" s="159"/>
      <c r="D179" s="160" t="s">
        <v>153</v>
      </c>
      <c r="E179" s="161" t="s">
        <v>1</v>
      </c>
      <c r="F179" s="162" t="s">
        <v>215</v>
      </c>
      <c r="H179" s="163">
        <v>36.267000000000003</v>
      </c>
      <c r="I179" s="164"/>
      <c r="L179" s="159"/>
      <c r="M179" s="165"/>
      <c r="N179" s="166"/>
      <c r="O179" s="166"/>
      <c r="P179" s="166"/>
      <c r="Q179" s="166"/>
      <c r="R179" s="166"/>
      <c r="S179" s="166"/>
      <c r="T179" s="167"/>
      <c r="AT179" s="161" t="s">
        <v>153</v>
      </c>
      <c r="AU179" s="161" t="s">
        <v>83</v>
      </c>
      <c r="AV179" s="13" t="s">
        <v>83</v>
      </c>
      <c r="AW179" s="13" t="s">
        <v>30</v>
      </c>
      <c r="AX179" s="13" t="s">
        <v>81</v>
      </c>
      <c r="AY179" s="161" t="s">
        <v>145</v>
      </c>
    </row>
    <row r="180" spans="1:65" s="2" customFormat="1" ht="24.15" customHeight="1">
      <c r="A180" s="32"/>
      <c r="B180" s="144"/>
      <c r="C180" s="145" t="s">
        <v>216</v>
      </c>
      <c r="D180" s="145" t="s">
        <v>147</v>
      </c>
      <c r="E180" s="146" t="s">
        <v>217</v>
      </c>
      <c r="F180" s="147" t="s">
        <v>218</v>
      </c>
      <c r="G180" s="148" t="s">
        <v>190</v>
      </c>
      <c r="H180" s="149">
        <v>1.5</v>
      </c>
      <c r="I180" s="150"/>
      <c r="J180" s="151">
        <f>ROUND(I180*H180,2)</f>
        <v>0</v>
      </c>
      <c r="K180" s="152"/>
      <c r="L180" s="33"/>
      <c r="M180" s="153" t="s">
        <v>1</v>
      </c>
      <c r="N180" s="154" t="s">
        <v>38</v>
      </c>
      <c r="O180" s="58"/>
      <c r="P180" s="155">
        <f>O180*H180</f>
        <v>0</v>
      </c>
      <c r="Q180" s="155">
        <v>1.1102000000000001</v>
      </c>
      <c r="R180" s="155">
        <f>Q180*H180</f>
        <v>1.6653000000000002</v>
      </c>
      <c r="S180" s="155">
        <v>0</v>
      </c>
      <c r="T180" s="15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7" t="s">
        <v>151</v>
      </c>
      <c r="AT180" s="157" t="s">
        <v>147</v>
      </c>
      <c r="AU180" s="157" t="s">
        <v>83</v>
      </c>
      <c r="AY180" s="17" t="s">
        <v>145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7" t="s">
        <v>81</v>
      </c>
      <c r="BK180" s="158">
        <f>ROUND(I180*H180,2)</f>
        <v>0</v>
      </c>
      <c r="BL180" s="17" t="s">
        <v>151</v>
      </c>
      <c r="BM180" s="157" t="s">
        <v>219</v>
      </c>
    </row>
    <row r="181" spans="1:65" s="2" customFormat="1" ht="24.15" customHeight="1">
      <c r="A181" s="32"/>
      <c r="B181" s="144"/>
      <c r="C181" s="145" t="s">
        <v>220</v>
      </c>
      <c r="D181" s="145" t="s">
        <v>147</v>
      </c>
      <c r="E181" s="146" t="s">
        <v>221</v>
      </c>
      <c r="F181" s="147" t="s">
        <v>222</v>
      </c>
      <c r="G181" s="148" t="s">
        <v>157</v>
      </c>
      <c r="H181" s="149">
        <v>908.06899999999996</v>
      </c>
      <c r="I181" s="150"/>
      <c r="J181" s="151">
        <f>ROUND(I181*H181,2)</f>
        <v>0</v>
      </c>
      <c r="K181" s="152"/>
      <c r="L181" s="33"/>
      <c r="M181" s="153" t="s">
        <v>1</v>
      </c>
      <c r="N181" s="154" t="s">
        <v>38</v>
      </c>
      <c r="O181" s="58"/>
      <c r="P181" s="155">
        <f>O181*H181</f>
        <v>0</v>
      </c>
      <c r="Q181" s="155">
        <v>1.98</v>
      </c>
      <c r="R181" s="155">
        <f>Q181*H181</f>
        <v>1797.9766199999999</v>
      </c>
      <c r="S181" s="155">
        <v>0</v>
      </c>
      <c r="T181" s="15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7" t="s">
        <v>151</v>
      </c>
      <c r="AT181" s="157" t="s">
        <v>147</v>
      </c>
      <c r="AU181" s="157" t="s">
        <v>83</v>
      </c>
      <c r="AY181" s="17" t="s">
        <v>145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7" t="s">
        <v>81</v>
      </c>
      <c r="BK181" s="158">
        <f>ROUND(I181*H181,2)</f>
        <v>0</v>
      </c>
      <c r="BL181" s="17" t="s">
        <v>151</v>
      </c>
      <c r="BM181" s="157" t="s">
        <v>223</v>
      </c>
    </row>
    <row r="182" spans="1:65" s="13" customFormat="1" ht="10.199999999999999">
      <c r="B182" s="159"/>
      <c r="D182" s="160" t="s">
        <v>153</v>
      </c>
      <c r="E182" s="161" t="s">
        <v>1</v>
      </c>
      <c r="F182" s="162" t="s">
        <v>224</v>
      </c>
      <c r="H182" s="163">
        <v>935.89</v>
      </c>
      <c r="I182" s="164"/>
      <c r="L182" s="159"/>
      <c r="M182" s="165"/>
      <c r="N182" s="166"/>
      <c r="O182" s="166"/>
      <c r="P182" s="166"/>
      <c r="Q182" s="166"/>
      <c r="R182" s="166"/>
      <c r="S182" s="166"/>
      <c r="T182" s="167"/>
      <c r="AT182" s="161" t="s">
        <v>153</v>
      </c>
      <c r="AU182" s="161" t="s">
        <v>83</v>
      </c>
      <c r="AV182" s="13" t="s">
        <v>83</v>
      </c>
      <c r="AW182" s="13" t="s">
        <v>30</v>
      </c>
      <c r="AX182" s="13" t="s">
        <v>73</v>
      </c>
      <c r="AY182" s="161" t="s">
        <v>145</v>
      </c>
    </row>
    <row r="183" spans="1:65" s="14" customFormat="1" ht="10.199999999999999">
      <c r="B183" s="168"/>
      <c r="D183" s="160" t="s">
        <v>153</v>
      </c>
      <c r="E183" s="169" t="s">
        <v>1</v>
      </c>
      <c r="F183" s="170" t="s">
        <v>225</v>
      </c>
      <c r="H183" s="169" t="s">
        <v>1</v>
      </c>
      <c r="I183" s="171"/>
      <c r="L183" s="168"/>
      <c r="M183" s="172"/>
      <c r="N183" s="173"/>
      <c r="O183" s="173"/>
      <c r="P183" s="173"/>
      <c r="Q183" s="173"/>
      <c r="R183" s="173"/>
      <c r="S183" s="173"/>
      <c r="T183" s="174"/>
      <c r="AT183" s="169" t="s">
        <v>153</v>
      </c>
      <c r="AU183" s="169" t="s">
        <v>83</v>
      </c>
      <c r="AV183" s="14" t="s">
        <v>81</v>
      </c>
      <c r="AW183" s="14" t="s">
        <v>30</v>
      </c>
      <c r="AX183" s="14" t="s">
        <v>73</v>
      </c>
      <c r="AY183" s="169" t="s">
        <v>145</v>
      </c>
    </row>
    <row r="184" spans="1:65" s="13" customFormat="1" ht="10.199999999999999">
      <c r="B184" s="159"/>
      <c r="D184" s="160" t="s">
        <v>153</v>
      </c>
      <c r="E184" s="161" t="s">
        <v>1</v>
      </c>
      <c r="F184" s="162" t="s">
        <v>226</v>
      </c>
      <c r="H184" s="163">
        <v>-27.821000000000002</v>
      </c>
      <c r="I184" s="164"/>
      <c r="L184" s="159"/>
      <c r="M184" s="165"/>
      <c r="N184" s="166"/>
      <c r="O184" s="166"/>
      <c r="P184" s="166"/>
      <c r="Q184" s="166"/>
      <c r="R184" s="166"/>
      <c r="S184" s="166"/>
      <c r="T184" s="167"/>
      <c r="AT184" s="161" t="s">
        <v>153</v>
      </c>
      <c r="AU184" s="161" t="s">
        <v>83</v>
      </c>
      <c r="AV184" s="13" t="s">
        <v>83</v>
      </c>
      <c r="AW184" s="13" t="s">
        <v>30</v>
      </c>
      <c r="AX184" s="13" t="s">
        <v>73</v>
      </c>
      <c r="AY184" s="161" t="s">
        <v>145</v>
      </c>
    </row>
    <row r="185" spans="1:65" s="15" customFormat="1" ht="10.199999999999999">
      <c r="B185" s="175"/>
      <c r="D185" s="160" t="s">
        <v>153</v>
      </c>
      <c r="E185" s="176" t="s">
        <v>1</v>
      </c>
      <c r="F185" s="177" t="s">
        <v>166</v>
      </c>
      <c r="H185" s="178">
        <v>908.06899999999996</v>
      </c>
      <c r="I185" s="179"/>
      <c r="L185" s="175"/>
      <c r="M185" s="180"/>
      <c r="N185" s="181"/>
      <c r="O185" s="181"/>
      <c r="P185" s="181"/>
      <c r="Q185" s="181"/>
      <c r="R185" s="181"/>
      <c r="S185" s="181"/>
      <c r="T185" s="182"/>
      <c r="AT185" s="176" t="s">
        <v>153</v>
      </c>
      <c r="AU185" s="176" t="s">
        <v>83</v>
      </c>
      <c r="AV185" s="15" t="s">
        <v>151</v>
      </c>
      <c r="AW185" s="15" t="s">
        <v>30</v>
      </c>
      <c r="AX185" s="15" t="s">
        <v>81</v>
      </c>
      <c r="AY185" s="176" t="s">
        <v>145</v>
      </c>
    </row>
    <row r="186" spans="1:65" s="2" customFormat="1" ht="33" customHeight="1">
      <c r="A186" s="32"/>
      <c r="B186" s="144"/>
      <c r="C186" s="145" t="s">
        <v>227</v>
      </c>
      <c r="D186" s="145" t="s">
        <v>147</v>
      </c>
      <c r="E186" s="146" t="s">
        <v>228</v>
      </c>
      <c r="F186" s="147" t="s">
        <v>229</v>
      </c>
      <c r="G186" s="148" t="s">
        <v>157</v>
      </c>
      <c r="H186" s="149">
        <v>554.4</v>
      </c>
      <c r="I186" s="150"/>
      <c r="J186" s="151">
        <f>ROUND(I186*H186,2)</f>
        <v>0</v>
      </c>
      <c r="K186" s="152"/>
      <c r="L186" s="33"/>
      <c r="M186" s="153" t="s">
        <v>1</v>
      </c>
      <c r="N186" s="154" t="s">
        <v>38</v>
      </c>
      <c r="O186" s="58"/>
      <c r="P186" s="155">
        <f>O186*H186</f>
        <v>0</v>
      </c>
      <c r="Q186" s="155">
        <v>0.1885</v>
      </c>
      <c r="R186" s="155">
        <f>Q186*H186</f>
        <v>104.50439999999999</v>
      </c>
      <c r="S186" s="155">
        <v>0</v>
      </c>
      <c r="T186" s="15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7" t="s">
        <v>151</v>
      </c>
      <c r="AT186" s="157" t="s">
        <v>147</v>
      </c>
      <c r="AU186" s="157" t="s">
        <v>83</v>
      </c>
      <c r="AY186" s="17" t="s">
        <v>145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7" t="s">
        <v>81</v>
      </c>
      <c r="BK186" s="158">
        <f>ROUND(I186*H186,2)</f>
        <v>0</v>
      </c>
      <c r="BL186" s="17" t="s">
        <v>151</v>
      </c>
      <c r="BM186" s="157" t="s">
        <v>230</v>
      </c>
    </row>
    <row r="187" spans="1:65" s="13" customFormat="1" ht="10.199999999999999">
      <c r="B187" s="159"/>
      <c r="D187" s="160" t="s">
        <v>153</v>
      </c>
      <c r="E187" s="161" t="s">
        <v>1</v>
      </c>
      <c r="F187" s="162" t="s">
        <v>231</v>
      </c>
      <c r="H187" s="163">
        <v>554.4</v>
      </c>
      <c r="I187" s="164"/>
      <c r="L187" s="159"/>
      <c r="M187" s="165"/>
      <c r="N187" s="166"/>
      <c r="O187" s="166"/>
      <c r="P187" s="166"/>
      <c r="Q187" s="166"/>
      <c r="R187" s="166"/>
      <c r="S187" s="166"/>
      <c r="T187" s="167"/>
      <c r="AT187" s="161" t="s">
        <v>153</v>
      </c>
      <c r="AU187" s="161" t="s">
        <v>83</v>
      </c>
      <c r="AV187" s="13" t="s">
        <v>83</v>
      </c>
      <c r="AW187" s="13" t="s">
        <v>30</v>
      </c>
      <c r="AX187" s="13" t="s">
        <v>81</v>
      </c>
      <c r="AY187" s="161" t="s">
        <v>145</v>
      </c>
    </row>
    <row r="188" spans="1:65" s="2" customFormat="1" ht="24.15" customHeight="1">
      <c r="A188" s="32"/>
      <c r="B188" s="144"/>
      <c r="C188" s="145" t="s">
        <v>8</v>
      </c>
      <c r="D188" s="145" t="s">
        <v>147</v>
      </c>
      <c r="E188" s="146" t="s">
        <v>232</v>
      </c>
      <c r="F188" s="147" t="s">
        <v>233</v>
      </c>
      <c r="G188" s="148" t="s">
        <v>157</v>
      </c>
      <c r="H188" s="149">
        <v>277.2</v>
      </c>
      <c r="I188" s="150"/>
      <c r="J188" s="151">
        <f>ROUND(I188*H188,2)</f>
        <v>0</v>
      </c>
      <c r="K188" s="152"/>
      <c r="L188" s="33"/>
      <c r="M188" s="153" t="s">
        <v>1</v>
      </c>
      <c r="N188" s="154" t="s">
        <v>38</v>
      </c>
      <c r="O188" s="58"/>
      <c r="P188" s="155">
        <f>O188*H188</f>
        <v>0</v>
      </c>
      <c r="Q188" s="155">
        <v>2.45329</v>
      </c>
      <c r="R188" s="155">
        <f>Q188*H188</f>
        <v>680.05198799999994</v>
      </c>
      <c r="S188" s="155">
        <v>0</v>
      </c>
      <c r="T188" s="15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7" t="s">
        <v>151</v>
      </c>
      <c r="AT188" s="157" t="s">
        <v>147</v>
      </c>
      <c r="AU188" s="157" t="s">
        <v>83</v>
      </c>
      <c r="AY188" s="17" t="s">
        <v>145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7" t="s">
        <v>81</v>
      </c>
      <c r="BK188" s="158">
        <f>ROUND(I188*H188,2)</f>
        <v>0</v>
      </c>
      <c r="BL188" s="17" t="s">
        <v>151</v>
      </c>
      <c r="BM188" s="157" t="s">
        <v>234</v>
      </c>
    </row>
    <row r="189" spans="1:65" s="13" customFormat="1" ht="10.199999999999999">
      <c r="B189" s="159"/>
      <c r="D189" s="160" t="s">
        <v>153</v>
      </c>
      <c r="E189" s="161" t="s">
        <v>1</v>
      </c>
      <c r="F189" s="162" t="s">
        <v>235</v>
      </c>
      <c r="H189" s="163">
        <v>277.2</v>
      </c>
      <c r="I189" s="164"/>
      <c r="L189" s="159"/>
      <c r="M189" s="165"/>
      <c r="N189" s="166"/>
      <c r="O189" s="166"/>
      <c r="P189" s="166"/>
      <c r="Q189" s="166"/>
      <c r="R189" s="166"/>
      <c r="S189" s="166"/>
      <c r="T189" s="167"/>
      <c r="AT189" s="161" t="s">
        <v>153</v>
      </c>
      <c r="AU189" s="161" t="s">
        <v>83</v>
      </c>
      <c r="AV189" s="13" t="s">
        <v>83</v>
      </c>
      <c r="AW189" s="13" t="s">
        <v>30</v>
      </c>
      <c r="AX189" s="13" t="s">
        <v>81</v>
      </c>
      <c r="AY189" s="161" t="s">
        <v>145</v>
      </c>
    </row>
    <row r="190" spans="1:65" s="2" customFormat="1" ht="21.75" customHeight="1">
      <c r="A190" s="32"/>
      <c r="B190" s="144"/>
      <c r="C190" s="145" t="s">
        <v>236</v>
      </c>
      <c r="D190" s="145" t="s">
        <v>147</v>
      </c>
      <c r="E190" s="146" t="s">
        <v>237</v>
      </c>
      <c r="F190" s="147" t="s">
        <v>238</v>
      </c>
      <c r="G190" s="148" t="s">
        <v>190</v>
      </c>
      <c r="H190" s="149">
        <v>8.5</v>
      </c>
      <c r="I190" s="150"/>
      <c r="J190" s="151">
        <f>ROUND(I190*H190,2)</f>
        <v>0</v>
      </c>
      <c r="K190" s="152"/>
      <c r="L190" s="33"/>
      <c r="M190" s="153" t="s">
        <v>1</v>
      </c>
      <c r="N190" s="154" t="s">
        <v>38</v>
      </c>
      <c r="O190" s="58"/>
      <c r="P190" s="155">
        <f>O190*H190</f>
        <v>0</v>
      </c>
      <c r="Q190" s="155">
        <v>1.0606199999999999</v>
      </c>
      <c r="R190" s="155">
        <f>Q190*H190</f>
        <v>9.0152699999999992</v>
      </c>
      <c r="S190" s="155">
        <v>0</v>
      </c>
      <c r="T190" s="15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7" t="s">
        <v>151</v>
      </c>
      <c r="AT190" s="157" t="s">
        <v>147</v>
      </c>
      <c r="AU190" s="157" t="s">
        <v>83</v>
      </c>
      <c r="AY190" s="17" t="s">
        <v>145</v>
      </c>
      <c r="BE190" s="158">
        <f>IF(N190="základní",J190,0)</f>
        <v>0</v>
      </c>
      <c r="BF190" s="158">
        <f>IF(N190="snížená",J190,0)</f>
        <v>0</v>
      </c>
      <c r="BG190" s="158">
        <f>IF(N190="zákl. přenesená",J190,0)</f>
        <v>0</v>
      </c>
      <c r="BH190" s="158">
        <f>IF(N190="sníž. přenesená",J190,0)</f>
        <v>0</v>
      </c>
      <c r="BI190" s="158">
        <f>IF(N190="nulová",J190,0)</f>
        <v>0</v>
      </c>
      <c r="BJ190" s="17" t="s">
        <v>81</v>
      </c>
      <c r="BK190" s="158">
        <f>ROUND(I190*H190,2)</f>
        <v>0</v>
      </c>
      <c r="BL190" s="17" t="s">
        <v>151</v>
      </c>
      <c r="BM190" s="157" t="s">
        <v>239</v>
      </c>
    </row>
    <row r="191" spans="1:65" s="2" customFormat="1" ht="24.15" customHeight="1">
      <c r="A191" s="32"/>
      <c r="B191" s="144"/>
      <c r="C191" s="145" t="s">
        <v>240</v>
      </c>
      <c r="D191" s="145" t="s">
        <v>147</v>
      </c>
      <c r="E191" s="146" t="s">
        <v>241</v>
      </c>
      <c r="F191" s="147" t="s">
        <v>242</v>
      </c>
      <c r="G191" s="148" t="s">
        <v>150</v>
      </c>
      <c r="H191" s="149">
        <v>1386</v>
      </c>
      <c r="I191" s="150"/>
      <c r="J191" s="151">
        <f>ROUND(I191*H191,2)</f>
        <v>0</v>
      </c>
      <c r="K191" s="152"/>
      <c r="L191" s="33"/>
      <c r="M191" s="153" t="s">
        <v>1</v>
      </c>
      <c r="N191" s="154" t="s">
        <v>38</v>
      </c>
      <c r="O191" s="58"/>
      <c r="P191" s="155">
        <f>O191*H191</f>
        <v>0</v>
      </c>
      <c r="Q191" s="155">
        <v>2.2329999999999999E-2</v>
      </c>
      <c r="R191" s="155">
        <f>Q191*H191</f>
        <v>30.949379999999998</v>
      </c>
      <c r="S191" s="155">
        <v>0</v>
      </c>
      <c r="T191" s="156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7" t="s">
        <v>151</v>
      </c>
      <c r="AT191" s="157" t="s">
        <v>147</v>
      </c>
      <c r="AU191" s="157" t="s">
        <v>83</v>
      </c>
      <c r="AY191" s="17" t="s">
        <v>145</v>
      </c>
      <c r="BE191" s="158">
        <f>IF(N191="základní",J191,0)</f>
        <v>0</v>
      </c>
      <c r="BF191" s="158">
        <f>IF(N191="snížená",J191,0)</f>
        <v>0</v>
      </c>
      <c r="BG191" s="158">
        <f>IF(N191="zákl. přenesená",J191,0)</f>
        <v>0</v>
      </c>
      <c r="BH191" s="158">
        <f>IF(N191="sníž. přenesená",J191,0)</f>
        <v>0</v>
      </c>
      <c r="BI191" s="158">
        <f>IF(N191="nulová",J191,0)</f>
        <v>0</v>
      </c>
      <c r="BJ191" s="17" t="s">
        <v>81</v>
      </c>
      <c r="BK191" s="158">
        <f>ROUND(I191*H191,2)</f>
        <v>0</v>
      </c>
      <c r="BL191" s="17" t="s">
        <v>151</v>
      </c>
      <c r="BM191" s="157" t="s">
        <v>243</v>
      </c>
    </row>
    <row r="192" spans="1:65" s="13" customFormat="1" ht="10.199999999999999">
      <c r="B192" s="159"/>
      <c r="D192" s="160" t="s">
        <v>153</v>
      </c>
      <c r="E192" s="161" t="s">
        <v>1</v>
      </c>
      <c r="F192" s="162" t="s">
        <v>244</v>
      </c>
      <c r="H192" s="163">
        <v>1386</v>
      </c>
      <c r="I192" s="164"/>
      <c r="L192" s="159"/>
      <c r="M192" s="165"/>
      <c r="N192" s="166"/>
      <c r="O192" s="166"/>
      <c r="P192" s="166"/>
      <c r="Q192" s="166"/>
      <c r="R192" s="166"/>
      <c r="S192" s="166"/>
      <c r="T192" s="167"/>
      <c r="AT192" s="161" t="s">
        <v>153</v>
      </c>
      <c r="AU192" s="161" t="s">
        <v>83</v>
      </c>
      <c r="AV192" s="13" t="s">
        <v>83</v>
      </c>
      <c r="AW192" s="13" t="s">
        <v>30</v>
      </c>
      <c r="AX192" s="13" t="s">
        <v>81</v>
      </c>
      <c r="AY192" s="161" t="s">
        <v>145</v>
      </c>
    </row>
    <row r="193" spans="1:65" s="2" customFormat="1" ht="24.15" customHeight="1">
      <c r="A193" s="32"/>
      <c r="B193" s="144"/>
      <c r="C193" s="145" t="s">
        <v>245</v>
      </c>
      <c r="D193" s="145" t="s">
        <v>147</v>
      </c>
      <c r="E193" s="146" t="s">
        <v>246</v>
      </c>
      <c r="F193" s="147" t="s">
        <v>247</v>
      </c>
      <c r="G193" s="148" t="s">
        <v>157</v>
      </c>
      <c r="H193" s="149">
        <v>33.375999999999998</v>
      </c>
      <c r="I193" s="150"/>
      <c r="J193" s="151">
        <f>ROUND(I193*H193,2)</f>
        <v>0</v>
      </c>
      <c r="K193" s="152"/>
      <c r="L193" s="33"/>
      <c r="M193" s="153" t="s">
        <v>1</v>
      </c>
      <c r="N193" s="154" t="s">
        <v>38</v>
      </c>
      <c r="O193" s="58"/>
      <c r="P193" s="155">
        <f>O193*H193</f>
        <v>0</v>
      </c>
      <c r="Q193" s="155">
        <v>2.45329</v>
      </c>
      <c r="R193" s="155">
        <f>Q193*H193</f>
        <v>81.88100704</v>
      </c>
      <c r="S193" s="155">
        <v>0</v>
      </c>
      <c r="T193" s="156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7" t="s">
        <v>151</v>
      </c>
      <c r="AT193" s="157" t="s">
        <v>147</v>
      </c>
      <c r="AU193" s="157" t="s">
        <v>83</v>
      </c>
      <c r="AY193" s="17" t="s">
        <v>145</v>
      </c>
      <c r="BE193" s="158">
        <f>IF(N193="základní",J193,0)</f>
        <v>0</v>
      </c>
      <c r="BF193" s="158">
        <f>IF(N193="snížená",J193,0)</f>
        <v>0</v>
      </c>
      <c r="BG193" s="158">
        <f>IF(N193="zákl. přenesená",J193,0)</f>
        <v>0</v>
      </c>
      <c r="BH193" s="158">
        <f>IF(N193="sníž. přenesená",J193,0)</f>
        <v>0</v>
      </c>
      <c r="BI193" s="158">
        <f>IF(N193="nulová",J193,0)</f>
        <v>0</v>
      </c>
      <c r="BJ193" s="17" t="s">
        <v>81</v>
      </c>
      <c r="BK193" s="158">
        <f>ROUND(I193*H193,2)</f>
        <v>0</v>
      </c>
      <c r="BL193" s="17" t="s">
        <v>151</v>
      </c>
      <c r="BM193" s="157" t="s">
        <v>248</v>
      </c>
    </row>
    <row r="194" spans="1:65" s="13" customFormat="1" ht="10.199999999999999">
      <c r="B194" s="159"/>
      <c r="D194" s="160" t="s">
        <v>153</v>
      </c>
      <c r="E194" s="161" t="s">
        <v>1</v>
      </c>
      <c r="F194" s="162" t="s">
        <v>249</v>
      </c>
      <c r="H194" s="163">
        <v>33.375999999999998</v>
      </c>
      <c r="I194" s="164"/>
      <c r="L194" s="159"/>
      <c r="M194" s="165"/>
      <c r="N194" s="166"/>
      <c r="O194" s="166"/>
      <c r="P194" s="166"/>
      <c r="Q194" s="166"/>
      <c r="R194" s="166"/>
      <c r="S194" s="166"/>
      <c r="T194" s="167"/>
      <c r="AT194" s="161" t="s">
        <v>153</v>
      </c>
      <c r="AU194" s="161" t="s">
        <v>83</v>
      </c>
      <c r="AV194" s="13" t="s">
        <v>83</v>
      </c>
      <c r="AW194" s="13" t="s">
        <v>30</v>
      </c>
      <c r="AX194" s="13" t="s">
        <v>81</v>
      </c>
      <c r="AY194" s="161" t="s">
        <v>145</v>
      </c>
    </row>
    <row r="195" spans="1:65" s="2" customFormat="1" ht="16.5" customHeight="1">
      <c r="A195" s="32"/>
      <c r="B195" s="144"/>
      <c r="C195" s="145" t="s">
        <v>212</v>
      </c>
      <c r="D195" s="145" t="s">
        <v>147</v>
      </c>
      <c r="E195" s="146" t="s">
        <v>250</v>
      </c>
      <c r="F195" s="147" t="s">
        <v>251</v>
      </c>
      <c r="G195" s="148" t="s">
        <v>150</v>
      </c>
      <c r="H195" s="149">
        <v>123.2</v>
      </c>
      <c r="I195" s="150"/>
      <c r="J195" s="151">
        <f>ROUND(I195*H195,2)</f>
        <v>0</v>
      </c>
      <c r="K195" s="152"/>
      <c r="L195" s="33"/>
      <c r="M195" s="153" t="s">
        <v>1</v>
      </c>
      <c r="N195" s="154" t="s">
        <v>38</v>
      </c>
      <c r="O195" s="58"/>
      <c r="P195" s="155">
        <f>O195*H195</f>
        <v>0</v>
      </c>
      <c r="Q195" s="155">
        <v>2.64E-3</v>
      </c>
      <c r="R195" s="155">
        <f>Q195*H195</f>
        <v>0.32524799999999998</v>
      </c>
      <c r="S195" s="155">
        <v>0</v>
      </c>
      <c r="T195" s="156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7" t="s">
        <v>151</v>
      </c>
      <c r="AT195" s="157" t="s">
        <v>147</v>
      </c>
      <c r="AU195" s="157" t="s">
        <v>83</v>
      </c>
      <c r="AY195" s="17" t="s">
        <v>145</v>
      </c>
      <c r="BE195" s="158">
        <f>IF(N195="základní",J195,0)</f>
        <v>0</v>
      </c>
      <c r="BF195" s="158">
        <f>IF(N195="snížená",J195,0)</f>
        <v>0</v>
      </c>
      <c r="BG195" s="158">
        <f>IF(N195="zákl. přenesená",J195,0)</f>
        <v>0</v>
      </c>
      <c r="BH195" s="158">
        <f>IF(N195="sníž. přenesená",J195,0)</f>
        <v>0</v>
      </c>
      <c r="BI195" s="158">
        <f>IF(N195="nulová",J195,0)</f>
        <v>0</v>
      </c>
      <c r="BJ195" s="17" t="s">
        <v>81</v>
      </c>
      <c r="BK195" s="158">
        <f>ROUND(I195*H195,2)</f>
        <v>0</v>
      </c>
      <c r="BL195" s="17" t="s">
        <v>151</v>
      </c>
      <c r="BM195" s="157" t="s">
        <v>252</v>
      </c>
    </row>
    <row r="196" spans="1:65" s="13" customFormat="1" ht="10.199999999999999">
      <c r="B196" s="159"/>
      <c r="D196" s="160" t="s">
        <v>153</v>
      </c>
      <c r="E196" s="161" t="s">
        <v>1</v>
      </c>
      <c r="F196" s="162" t="s">
        <v>253</v>
      </c>
      <c r="H196" s="163">
        <v>123.2</v>
      </c>
      <c r="I196" s="164"/>
      <c r="L196" s="159"/>
      <c r="M196" s="165"/>
      <c r="N196" s="166"/>
      <c r="O196" s="166"/>
      <c r="P196" s="166"/>
      <c r="Q196" s="166"/>
      <c r="R196" s="166"/>
      <c r="S196" s="166"/>
      <c r="T196" s="167"/>
      <c r="AT196" s="161" t="s">
        <v>153</v>
      </c>
      <c r="AU196" s="161" t="s">
        <v>83</v>
      </c>
      <c r="AV196" s="13" t="s">
        <v>83</v>
      </c>
      <c r="AW196" s="13" t="s">
        <v>30</v>
      </c>
      <c r="AX196" s="13" t="s">
        <v>81</v>
      </c>
      <c r="AY196" s="161" t="s">
        <v>145</v>
      </c>
    </row>
    <row r="197" spans="1:65" s="2" customFormat="1" ht="16.5" customHeight="1">
      <c r="A197" s="32"/>
      <c r="B197" s="144"/>
      <c r="C197" s="145" t="s">
        <v>254</v>
      </c>
      <c r="D197" s="145" t="s">
        <v>147</v>
      </c>
      <c r="E197" s="146" t="s">
        <v>255</v>
      </c>
      <c r="F197" s="147" t="s">
        <v>256</v>
      </c>
      <c r="G197" s="148" t="s">
        <v>150</v>
      </c>
      <c r="H197" s="149">
        <v>123.2</v>
      </c>
      <c r="I197" s="150"/>
      <c r="J197" s="151">
        <f>ROUND(I197*H197,2)</f>
        <v>0</v>
      </c>
      <c r="K197" s="152"/>
      <c r="L197" s="33"/>
      <c r="M197" s="153" t="s">
        <v>1</v>
      </c>
      <c r="N197" s="154" t="s">
        <v>38</v>
      </c>
      <c r="O197" s="58"/>
      <c r="P197" s="155">
        <f>O197*H197</f>
        <v>0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7" t="s">
        <v>151</v>
      </c>
      <c r="AT197" s="157" t="s">
        <v>147</v>
      </c>
      <c r="AU197" s="157" t="s">
        <v>83</v>
      </c>
      <c r="AY197" s="17" t="s">
        <v>145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7" t="s">
        <v>81</v>
      </c>
      <c r="BK197" s="158">
        <f>ROUND(I197*H197,2)</f>
        <v>0</v>
      </c>
      <c r="BL197" s="17" t="s">
        <v>151</v>
      </c>
      <c r="BM197" s="157" t="s">
        <v>257</v>
      </c>
    </row>
    <row r="198" spans="1:65" s="2" customFormat="1" ht="21.75" customHeight="1">
      <c r="A198" s="32"/>
      <c r="B198" s="144"/>
      <c r="C198" s="145" t="s">
        <v>258</v>
      </c>
      <c r="D198" s="145" t="s">
        <v>147</v>
      </c>
      <c r="E198" s="146" t="s">
        <v>259</v>
      </c>
      <c r="F198" s="147" t="s">
        <v>260</v>
      </c>
      <c r="G198" s="148" t="s">
        <v>190</v>
      </c>
      <c r="H198" s="149">
        <v>1.7</v>
      </c>
      <c r="I198" s="150"/>
      <c r="J198" s="151">
        <f>ROUND(I198*H198,2)</f>
        <v>0</v>
      </c>
      <c r="K198" s="152"/>
      <c r="L198" s="33"/>
      <c r="M198" s="153" t="s">
        <v>1</v>
      </c>
      <c r="N198" s="154" t="s">
        <v>38</v>
      </c>
      <c r="O198" s="58"/>
      <c r="P198" s="155">
        <f>O198*H198</f>
        <v>0</v>
      </c>
      <c r="Q198" s="155">
        <v>1.0606199999999999</v>
      </c>
      <c r="R198" s="155">
        <f>Q198*H198</f>
        <v>1.8030539999999997</v>
      </c>
      <c r="S198" s="155">
        <v>0</v>
      </c>
      <c r="T198" s="15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7" t="s">
        <v>151</v>
      </c>
      <c r="AT198" s="157" t="s">
        <v>147</v>
      </c>
      <c r="AU198" s="157" t="s">
        <v>83</v>
      </c>
      <c r="AY198" s="17" t="s">
        <v>145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7" t="s">
        <v>81</v>
      </c>
      <c r="BK198" s="158">
        <f>ROUND(I198*H198,2)</f>
        <v>0</v>
      </c>
      <c r="BL198" s="17" t="s">
        <v>151</v>
      </c>
      <c r="BM198" s="157" t="s">
        <v>261</v>
      </c>
    </row>
    <row r="199" spans="1:65" s="12" customFormat="1" ht="22.8" customHeight="1">
      <c r="B199" s="131"/>
      <c r="D199" s="132" t="s">
        <v>72</v>
      </c>
      <c r="E199" s="142" t="s">
        <v>262</v>
      </c>
      <c r="F199" s="142" t="s">
        <v>263</v>
      </c>
      <c r="I199" s="134"/>
      <c r="J199" s="143">
        <f>BK199</f>
        <v>0</v>
      </c>
      <c r="L199" s="131"/>
      <c r="M199" s="136"/>
      <c r="N199" s="137"/>
      <c r="O199" s="137"/>
      <c r="P199" s="138">
        <f>SUM(P200:P226)</f>
        <v>0</v>
      </c>
      <c r="Q199" s="137"/>
      <c r="R199" s="138">
        <f>SUM(R200:R226)</f>
        <v>102.71350202000001</v>
      </c>
      <c r="S199" s="137"/>
      <c r="T199" s="139">
        <f>SUM(T200:T226)</f>
        <v>0</v>
      </c>
      <c r="AR199" s="132" t="s">
        <v>81</v>
      </c>
      <c r="AT199" s="140" t="s">
        <v>72</v>
      </c>
      <c r="AU199" s="140" t="s">
        <v>81</v>
      </c>
      <c r="AY199" s="132" t="s">
        <v>145</v>
      </c>
      <c r="BK199" s="141">
        <f>SUM(BK200:BK226)</f>
        <v>0</v>
      </c>
    </row>
    <row r="200" spans="1:65" s="2" customFormat="1" ht="24.15" customHeight="1">
      <c r="A200" s="32"/>
      <c r="B200" s="144"/>
      <c r="C200" s="145" t="s">
        <v>264</v>
      </c>
      <c r="D200" s="145" t="s">
        <v>147</v>
      </c>
      <c r="E200" s="146" t="s">
        <v>265</v>
      </c>
      <c r="F200" s="147" t="s">
        <v>266</v>
      </c>
      <c r="G200" s="148" t="s">
        <v>150</v>
      </c>
      <c r="H200" s="149">
        <v>39.819000000000003</v>
      </c>
      <c r="I200" s="150"/>
      <c r="J200" s="151">
        <f>ROUND(I200*H200,2)</f>
        <v>0</v>
      </c>
      <c r="K200" s="152"/>
      <c r="L200" s="33"/>
      <c r="M200" s="153" t="s">
        <v>1</v>
      </c>
      <c r="N200" s="154" t="s">
        <v>38</v>
      </c>
      <c r="O200" s="58"/>
      <c r="P200" s="155">
        <f>O200*H200</f>
        <v>0</v>
      </c>
      <c r="Q200" s="155">
        <v>0.25933</v>
      </c>
      <c r="R200" s="155">
        <f>Q200*H200</f>
        <v>10.326261270000002</v>
      </c>
      <c r="S200" s="155">
        <v>0</v>
      </c>
      <c r="T200" s="15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7" t="s">
        <v>151</v>
      </c>
      <c r="AT200" s="157" t="s">
        <v>147</v>
      </c>
      <c r="AU200" s="157" t="s">
        <v>83</v>
      </c>
      <c r="AY200" s="17" t="s">
        <v>145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7" t="s">
        <v>81</v>
      </c>
      <c r="BK200" s="158">
        <f>ROUND(I200*H200,2)</f>
        <v>0</v>
      </c>
      <c r="BL200" s="17" t="s">
        <v>151</v>
      </c>
      <c r="BM200" s="157" t="s">
        <v>267</v>
      </c>
    </row>
    <row r="201" spans="1:65" s="13" customFormat="1" ht="10.199999999999999">
      <c r="B201" s="159"/>
      <c r="D201" s="160" t="s">
        <v>153</v>
      </c>
      <c r="E201" s="161" t="s">
        <v>1</v>
      </c>
      <c r="F201" s="162" t="s">
        <v>268</v>
      </c>
      <c r="H201" s="163">
        <v>39.819000000000003</v>
      </c>
      <c r="I201" s="164"/>
      <c r="L201" s="159"/>
      <c r="M201" s="165"/>
      <c r="N201" s="166"/>
      <c r="O201" s="166"/>
      <c r="P201" s="166"/>
      <c r="Q201" s="166"/>
      <c r="R201" s="166"/>
      <c r="S201" s="166"/>
      <c r="T201" s="167"/>
      <c r="AT201" s="161" t="s">
        <v>153</v>
      </c>
      <c r="AU201" s="161" t="s">
        <v>83</v>
      </c>
      <c r="AV201" s="13" t="s">
        <v>83</v>
      </c>
      <c r="AW201" s="13" t="s">
        <v>30</v>
      </c>
      <c r="AX201" s="13" t="s">
        <v>81</v>
      </c>
      <c r="AY201" s="161" t="s">
        <v>145</v>
      </c>
    </row>
    <row r="202" spans="1:65" s="2" customFormat="1" ht="24.15" customHeight="1">
      <c r="A202" s="32"/>
      <c r="B202" s="144"/>
      <c r="C202" s="145" t="s">
        <v>269</v>
      </c>
      <c r="D202" s="145" t="s">
        <v>147</v>
      </c>
      <c r="E202" s="146" t="s">
        <v>270</v>
      </c>
      <c r="F202" s="147" t="s">
        <v>271</v>
      </c>
      <c r="G202" s="148" t="s">
        <v>272</v>
      </c>
      <c r="H202" s="149">
        <v>24166.1</v>
      </c>
      <c r="I202" s="150"/>
      <c r="J202" s="151">
        <f>ROUND(I202*H202,2)</f>
        <v>0</v>
      </c>
      <c r="K202" s="152"/>
      <c r="L202" s="33"/>
      <c r="M202" s="153" t="s">
        <v>1</v>
      </c>
      <c r="N202" s="154" t="s">
        <v>38</v>
      </c>
      <c r="O202" s="58"/>
      <c r="P202" s="155">
        <f>O202*H202</f>
        <v>0</v>
      </c>
      <c r="Q202" s="155">
        <v>0</v>
      </c>
      <c r="R202" s="155">
        <f>Q202*H202</f>
        <v>0</v>
      </c>
      <c r="S202" s="155">
        <v>0</v>
      </c>
      <c r="T202" s="156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7" t="s">
        <v>151</v>
      </c>
      <c r="AT202" s="157" t="s">
        <v>147</v>
      </c>
      <c r="AU202" s="157" t="s">
        <v>83</v>
      </c>
      <c r="AY202" s="17" t="s">
        <v>145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7" t="s">
        <v>81</v>
      </c>
      <c r="BK202" s="158">
        <f>ROUND(I202*H202,2)</f>
        <v>0</v>
      </c>
      <c r="BL202" s="17" t="s">
        <v>151</v>
      </c>
      <c r="BM202" s="157" t="s">
        <v>273</v>
      </c>
    </row>
    <row r="203" spans="1:65" s="13" customFormat="1" ht="20.399999999999999">
      <c r="B203" s="159"/>
      <c r="D203" s="160" t="s">
        <v>153</v>
      </c>
      <c r="E203" s="161" t="s">
        <v>1</v>
      </c>
      <c r="F203" s="162" t="s">
        <v>274</v>
      </c>
      <c r="H203" s="163">
        <v>24166.1</v>
      </c>
      <c r="I203" s="164"/>
      <c r="L203" s="159"/>
      <c r="M203" s="165"/>
      <c r="N203" s="166"/>
      <c r="O203" s="166"/>
      <c r="P203" s="166"/>
      <c r="Q203" s="166"/>
      <c r="R203" s="166"/>
      <c r="S203" s="166"/>
      <c r="T203" s="167"/>
      <c r="AT203" s="161" t="s">
        <v>153</v>
      </c>
      <c r="AU203" s="161" t="s">
        <v>83</v>
      </c>
      <c r="AV203" s="13" t="s">
        <v>83</v>
      </c>
      <c r="AW203" s="13" t="s">
        <v>30</v>
      </c>
      <c r="AX203" s="13" t="s">
        <v>81</v>
      </c>
      <c r="AY203" s="161" t="s">
        <v>145</v>
      </c>
    </row>
    <row r="204" spans="1:65" s="2" customFormat="1" ht="24.15" customHeight="1">
      <c r="A204" s="32"/>
      <c r="B204" s="144"/>
      <c r="C204" s="145" t="s">
        <v>275</v>
      </c>
      <c r="D204" s="145" t="s">
        <v>147</v>
      </c>
      <c r="E204" s="146" t="s">
        <v>276</v>
      </c>
      <c r="F204" s="147" t="s">
        <v>277</v>
      </c>
      <c r="G204" s="148" t="s">
        <v>272</v>
      </c>
      <c r="H204" s="149">
        <v>137136</v>
      </c>
      <c r="I204" s="150"/>
      <c r="J204" s="151">
        <f>ROUND(I204*H204,2)</f>
        <v>0</v>
      </c>
      <c r="K204" s="152"/>
      <c r="L204" s="33"/>
      <c r="M204" s="153" t="s">
        <v>1</v>
      </c>
      <c r="N204" s="154" t="s">
        <v>38</v>
      </c>
      <c r="O204" s="58"/>
      <c r="P204" s="155">
        <f>O204*H204</f>
        <v>0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7" t="s">
        <v>151</v>
      </c>
      <c r="AT204" s="157" t="s">
        <v>147</v>
      </c>
      <c r="AU204" s="157" t="s">
        <v>83</v>
      </c>
      <c r="AY204" s="17" t="s">
        <v>145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7" t="s">
        <v>81</v>
      </c>
      <c r="BK204" s="158">
        <f>ROUND(I204*H204,2)</f>
        <v>0</v>
      </c>
      <c r="BL204" s="17" t="s">
        <v>151</v>
      </c>
      <c r="BM204" s="157" t="s">
        <v>278</v>
      </c>
    </row>
    <row r="205" spans="1:65" s="2" customFormat="1" ht="24.15" customHeight="1">
      <c r="A205" s="32"/>
      <c r="B205" s="144"/>
      <c r="C205" s="145" t="s">
        <v>279</v>
      </c>
      <c r="D205" s="145" t="s">
        <v>147</v>
      </c>
      <c r="E205" s="146" t="s">
        <v>280</v>
      </c>
      <c r="F205" s="147" t="s">
        <v>281</v>
      </c>
      <c r="G205" s="148" t="s">
        <v>282</v>
      </c>
      <c r="H205" s="149">
        <v>2</v>
      </c>
      <c r="I205" s="150"/>
      <c r="J205" s="151">
        <f>ROUND(I205*H205,2)</f>
        <v>0</v>
      </c>
      <c r="K205" s="152"/>
      <c r="L205" s="33"/>
      <c r="M205" s="153" t="s">
        <v>1</v>
      </c>
      <c r="N205" s="154" t="s">
        <v>38</v>
      </c>
      <c r="O205" s="58"/>
      <c r="P205" s="155">
        <f>O205*H205</f>
        <v>0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7" t="s">
        <v>151</v>
      </c>
      <c r="AT205" s="157" t="s">
        <v>147</v>
      </c>
      <c r="AU205" s="157" t="s">
        <v>83</v>
      </c>
      <c r="AY205" s="17" t="s">
        <v>145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7" t="s">
        <v>81</v>
      </c>
      <c r="BK205" s="158">
        <f>ROUND(I205*H205,2)</f>
        <v>0</v>
      </c>
      <c r="BL205" s="17" t="s">
        <v>151</v>
      </c>
      <c r="BM205" s="157" t="s">
        <v>283</v>
      </c>
    </row>
    <row r="206" spans="1:65" s="2" customFormat="1" ht="44.25" customHeight="1">
      <c r="A206" s="32"/>
      <c r="B206" s="144"/>
      <c r="C206" s="145" t="s">
        <v>284</v>
      </c>
      <c r="D206" s="145" t="s">
        <v>147</v>
      </c>
      <c r="E206" s="146" t="s">
        <v>285</v>
      </c>
      <c r="F206" s="147" t="s">
        <v>286</v>
      </c>
      <c r="G206" s="148" t="s">
        <v>202</v>
      </c>
      <c r="H206" s="149">
        <v>63.33</v>
      </c>
      <c r="I206" s="150"/>
      <c r="J206" s="151">
        <f>ROUND(I206*H206,2)</f>
        <v>0</v>
      </c>
      <c r="K206" s="152"/>
      <c r="L206" s="33"/>
      <c r="M206" s="153" t="s">
        <v>1</v>
      </c>
      <c r="N206" s="154" t="s">
        <v>38</v>
      </c>
      <c r="O206" s="58"/>
      <c r="P206" s="155">
        <f>O206*H206</f>
        <v>0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7" t="s">
        <v>151</v>
      </c>
      <c r="AT206" s="157" t="s">
        <v>147</v>
      </c>
      <c r="AU206" s="157" t="s">
        <v>83</v>
      </c>
      <c r="AY206" s="17" t="s">
        <v>145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7" t="s">
        <v>81</v>
      </c>
      <c r="BK206" s="158">
        <f>ROUND(I206*H206,2)</f>
        <v>0</v>
      </c>
      <c r="BL206" s="17" t="s">
        <v>151</v>
      </c>
      <c r="BM206" s="157" t="s">
        <v>287</v>
      </c>
    </row>
    <row r="207" spans="1:65" s="13" customFormat="1" ht="10.199999999999999">
      <c r="B207" s="159"/>
      <c r="D207" s="160" t="s">
        <v>153</v>
      </c>
      <c r="E207" s="161" t="s">
        <v>1</v>
      </c>
      <c r="F207" s="162" t="s">
        <v>288</v>
      </c>
      <c r="H207" s="163">
        <v>63.33</v>
      </c>
      <c r="I207" s="164"/>
      <c r="L207" s="159"/>
      <c r="M207" s="165"/>
      <c r="N207" s="166"/>
      <c r="O207" s="166"/>
      <c r="P207" s="166"/>
      <c r="Q207" s="166"/>
      <c r="R207" s="166"/>
      <c r="S207" s="166"/>
      <c r="T207" s="167"/>
      <c r="AT207" s="161" t="s">
        <v>153</v>
      </c>
      <c r="AU207" s="161" t="s">
        <v>83</v>
      </c>
      <c r="AV207" s="13" t="s">
        <v>83</v>
      </c>
      <c r="AW207" s="13" t="s">
        <v>30</v>
      </c>
      <c r="AX207" s="13" t="s">
        <v>81</v>
      </c>
      <c r="AY207" s="161" t="s">
        <v>145</v>
      </c>
    </row>
    <row r="208" spans="1:65" s="2" customFormat="1" ht="33" customHeight="1">
      <c r="A208" s="32"/>
      <c r="B208" s="144"/>
      <c r="C208" s="145" t="s">
        <v>289</v>
      </c>
      <c r="D208" s="145" t="s">
        <v>147</v>
      </c>
      <c r="E208" s="146" t="s">
        <v>290</v>
      </c>
      <c r="F208" s="147" t="s">
        <v>291</v>
      </c>
      <c r="G208" s="148" t="s">
        <v>150</v>
      </c>
      <c r="H208" s="149">
        <v>1345.0039999999999</v>
      </c>
      <c r="I208" s="150"/>
      <c r="J208" s="151">
        <f>ROUND(I208*H208,2)</f>
        <v>0</v>
      </c>
      <c r="K208" s="152"/>
      <c r="L208" s="33"/>
      <c r="M208" s="153" t="s">
        <v>1</v>
      </c>
      <c r="N208" s="154" t="s">
        <v>38</v>
      </c>
      <c r="O208" s="58"/>
      <c r="P208" s="155">
        <f>O208*H208</f>
        <v>0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7" t="s">
        <v>151</v>
      </c>
      <c r="AT208" s="157" t="s">
        <v>147</v>
      </c>
      <c r="AU208" s="157" t="s">
        <v>83</v>
      </c>
      <c r="AY208" s="17" t="s">
        <v>145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7" t="s">
        <v>81</v>
      </c>
      <c r="BK208" s="158">
        <f>ROUND(I208*H208,2)</f>
        <v>0</v>
      </c>
      <c r="BL208" s="17" t="s">
        <v>151</v>
      </c>
      <c r="BM208" s="157" t="s">
        <v>292</v>
      </c>
    </row>
    <row r="209" spans="1:65" s="13" customFormat="1" ht="10.199999999999999">
      <c r="B209" s="159"/>
      <c r="D209" s="160" t="s">
        <v>153</v>
      </c>
      <c r="E209" s="161" t="s">
        <v>1</v>
      </c>
      <c r="F209" s="162" t="s">
        <v>293</v>
      </c>
      <c r="H209" s="163">
        <v>584.43799999999999</v>
      </c>
      <c r="I209" s="164"/>
      <c r="L209" s="159"/>
      <c r="M209" s="165"/>
      <c r="N209" s="166"/>
      <c r="O209" s="166"/>
      <c r="P209" s="166"/>
      <c r="Q209" s="166"/>
      <c r="R209" s="166"/>
      <c r="S209" s="166"/>
      <c r="T209" s="167"/>
      <c r="AT209" s="161" t="s">
        <v>153</v>
      </c>
      <c r="AU209" s="161" t="s">
        <v>83</v>
      </c>
      <c r="AV209" s="13" t="s">
        <v>83</v>
      </c>
      <c r="AW209" s="13" t="s">
        <v>30</v>
      </c>
      <c r="AX209" s="13" t="s">
        <v>73</v>
      </c>
      <c r="AY209" s="161" t="s">
        <v>145</v>
      </c>
    </row>
    <row r="210" spans="1:65" s="13" customFormat="1" ht="10.199999999999999">
      <c r="B210" s="159"/>
      <c r="D210" s="160" t="s">
        <v>153</v>
      </c>
      <c r="E210" s="161" t="s">
        <v>1</v>
      </c>
      <c r="F210" s="162" t="s">
        <v>294</v>
      </c>
      <c r="H210" s="163">
        <v>823.56600000000003</v>
      </c>
      <c r="I210" s="164"/>
      <c r="L210" s="159"/>
      <c r="M210" s="165"/>
      <c r="N210" s="166"/>
      <c r="O210" s="166"/>
      <c r="P210" s="166"/>
      <c r="Q210" s="166"/>
      <c r="R210" s="166"/>
      <c r="S210" s="166"/>
      <c r="T210" s="167"/>
      <c r="AT210" s="161" t="s">
        <v>153</v>
      </c>
      <c r="AU210" s="161" t="s">
        <v>83</v>
      </c>
      <c r="AV210" s="13" t="s">
        <v>83</v>
      </c>
      <c r="AW210" s="13" t="s">
        <v>30</v>
      </c>
      <c r="AX210" s="13" t="s">
        <v>73</v>
      </c>
      <c r="AY210" s="161" t="s">
        <v>145</v>
      </c>
    </row>
    <row r="211" spans="1:65" s="13" customFormat="1" ht="10.199999999999999">
      <c r="B211" s="159"/>
      <c r="D211" s="160" t="s">
        <v>153</v>
      </c>
      <c r="E211" s="161" t="s">
        <v>1</v>
      </c>
      <c r="F211" s="162" t="s">
        <v>295</v>
      </c>
      <c r="H211" s="163">
        <v>-63</v>
      </c>
      <c r="I211" s="164"/>
      <c r="L211" s="159"/>
      <c r="M211" s="165"/>
      <c r="N211" s="166"/>
      <c r="O211" s="166"/>
      <c r="P211" s="166"/>
      <c r="Q211" s="166"/>
      <c r="R211" s="166"/>
      <c r="S211" s="166"/>
      <c r="T211" s="167"/>
      <c r="AT211" s="161" t="s">
        <v>153</v>
      </c>
      <c r="AU211" s="161" t="s">
        <v>83</v>
      </c>
      <c r="AV211" s="13" t="s">
        <v>83</v>
      </c>
      <c r="AW211" s="13" t="s">
        <v>30</v>
      </c>
      <c r="AX211" s="13" t="s">
        <v>73</v>
      </c>
      <c r="AY211" s="161" t="s">
        <v>145</v>
      </c>
    </row>
    <row r="212" spans="1:65" s="15" customFormat="1" ht="10.199999999999999">
      <c r="B212" s="175"/>
      <c r="D212" s="160" t="s">
        <v>153</v>
      </c>
      <c r="E212" s="176" t="s">
        <v>1</v>
      </c>
      <c r="F212" s="177" t="s">
        <v>166</v>
      </c>
      <c r="H212" s="178">
        <v>1345.0039999999999</v>
      </c>
      <c r="I212" s="179"/>
      <c r="L212" s="175"/>
      <c r="M212" s="180"/>
      <c r="N212" s="181"/>
      <c r="O212" s="181"/>
      <c r="P212" s="181"/>
      <c r="Q212" s="181"/>
      <c r="R212" s="181"/>
      <c r="S212" s="181"/>
      <c r="T212" s="182"/>
      <c r="AT212" s="176" t="s">
        <v>153</v>
      </c>
      <c r="AU212" s="176" t="s">
        <v>83</v>
      </c>
      <c r="AV212" s="15" t="s">
        <v>151</v>
      </c>
      <c r="AW212" s="15" t="s">
        <v>30</v>
      </c>
      <c r="AX212" s="15" t="s">
        <v>81</v>
      </c>
      <c r="AY212" s="176" t="s">
        <v>145</v>
      </c>
    </row>
    <row r="213" spans="1:65" s="2" customFormat="1" ht="24.15" customHeight="1">
      <c r="A213" s="32"/>
      <c r="B213" s="144"/>
      <c r="C213" s="183" t="s">
        <v>296</v>
      </c>
      <c r="D213" s="183" t="s">
        <v>209</v>
      </c>
      <c r="E213" s="184" t="s">
        <v>297</v>
      </c>
      <c r="F213" s="185" t="s">
        <v>298</v>
      </c>
      <c r="G213" s="186" t="s">
        <v>150</v>
      </c>
      <c r="H213" s="187">
        <v>1374.7470000000001</v>
      </c>
      <c r="I213" s="188"/>
      <c r="J213" s="189">
        <f>ROUND(I213*H213,2)</f>
        <v>0</v>
      </c>
      <c r="K213" s="190"/>
      <c r="L213" s="191"/>
      <c r="M213" s="192" t="s">
        <v>1</v>
      </c>
      <c r="N213" s="193" t="s">
        <v>38</v>
      </c>
      <c r="O213" s="58"/>
      <c r="P213" s="155">
        <f>O213*H213</f>
        <v>0</v>
      </c>
      <c r="Q213" s="155">
        <v>1.14E-2</v>
      </c>
      <c r="R213" s="155">
        <f>Q213*H213</f>
        <v>15.672115800000002</v>
      </c>
      <c r="S213" s="155">
        <v>0</v>
      </c>
      <c r="T213" s="156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7" t="s">
        <v>212</v>
      </c>
      <c r="AT213" s="157" t="s">
        <v>209</v>
      </c>
      <c r="AU213" s="157" t="s">
        <v>83</v>
      </c>
      <c r="AY213" s="17" t="s">
        <v>145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7" t="s">
        <v>81</v>
      </c>
      <c r="BK213" s="158">
        <f>ROUND(I213*H213,2)</f>
        <v>0</v>
      </c>
      <c r="BL213" s="17" t="s">
        <v>151</v>
      </c>
      <c r="BM213" s="157" t="s">
        <v>299</v>
      </c>
    </row>
    <row r="214" spans="1:65" s="13" customFormat="1" ht="10.199999999999999">
      <c r="B214" s="159"/>
      <c r="D214" s="160" t="s">
        <v>153</v>
      </c>
      <c r="E214" s="161" t="s">
        <v>1</v>
      </c>
      <c r="F214" s="162" t="s">
        <v>300</v>
      </c>
      <c r="H214" s="163">
        <v>434.86599999999999</v>
      </c>
      <c r="I214" s="164"/>
      <c r="L214" s="159"/>
      <c r="M214" s="165"/>
      <c r="N214" s="166"/>
      <c r="O214" s="166"/>
      <c r="P214" s="166"/>
      <c r="Q214" s="166"/>
      <c r="R214" s="166"/>
      <c r="S214" s="166"/>
      <c r="T214" s="167"/>
      <c r="AT214" s="161" t="s">
        <v>153</v>
      </c>
      <c r="AU214" s="161" t="s">
        <v>83</v>
      </c>
      <c r="AV214" s="13" t="s">
        <v>83</v>
      </c>
      <c r="AW214" s="13" t="s">
        <v>30</v>
      </c>
      <c r="AX214" s="13" t="s">
        <v>73</v>
      </c>
      <c r="AY214" s="161" t="s">
        <v>145</v>
      </c>
    </row>
    <row r="215" spans="1:65" s="13" customFormat="1" ht="10.199999999999999">
      <c r="B215" s="159"/>
      <c r="D215" s="160" t="s">
        <v>153</v>
      </c>
      <c r="E215" s="161" t="s">
        <v>1</v>
      </c>
      <c r="F215" s="162" t="s">
        <v>294</v>
      </c>
      <c r="H215" s="163">
        <v>823.56600000000003</v>
      </c>
      <c r="I215" s="164"/>
      <c r="L215" s="159"/>
      <c r="M215" s="165"/>
      <c r="N215" s="166"/>
      <c r="O215" s="166"/>
      <c r="P215" s="166"/>
      <c r="Q215" s="166"/>
      <c r="R215" s="166"/>
      <c r="S215" s="166"/>
      <c r="T215" s="167"/>
      <c r="AT215" s="161" t="s">
        <v>153</v>
      </c>
      <c r="AU215" s="161" t="s">
        <v>83</v>
      </c>
      <c r="AV215" s="13" t="s">
        <v>83</v>
      </c>
      <c r="AW215" s="13" t="s">
        <v>30</v>
      </c>
      <c r="AX215" s="13" t="s">
        <v>73</v>
      </c>
      <c r="AY215" s="161" t="s">
        <v>145</v>
      </c>
    </row>
    <row r="216" spans="1:65" s="13" customFormat="1" ht="10.199999999999999">
      <c r="B216" s="159"/>
      <c r="D216" s="160" t="s">
        <v>153</v>
      </c>
      <c r="E216" s="161" t="s">
        <v>1</v>
      </c>
      <c r="F216" s="162" t="s">
        <v>295</v>
      </c>
      <c r="H216" s="163">
        <v>-63</v>
      </c>
      <c r="I216" s="164"/>
      <c r="L216" s="159"/>
      <c r="M216" s="165"/>
      <c r="N216" s="166"/>
      <c r="O216" s="166"/>
      <c r="P216" s="166"/>
      <c r="Q216" s="166"/>
      <c r="R216" s="166"/>
      <c r="S216" s="166"/>
      <c r="T216" s="167"/>
      <c r="AT216" s="161" t="s">
        <v>153</v>
      </c>
      <c r="AU216" s="161" t="s">
        <v>83</v>
      </c>
      <c r="AV216" s="13" t="s">
        <v>83</v>
      </c>
      <c r="AW216" s="13" t="s">
        <v>30</v>
      </c>
      <c r="AX216" s="13" t="s">
        <v>73</v>
      </c>
      <c r="AY216" s="161" t="s">
        <v>145</v>
      </c>
    </row>
    <row r="217" spans="1:65" s="15" customFormat="1" ht="10.199999999999999">
      <c r="B217" s="175"/>
      <c r="D217" s="160" t="s">
        <v>153</v>
      </c>
      <c r="E217" s="176" t="s">
        <v>1</v>
      </c>
      <c r="F217" s="177" t="s">
        <v>166</v>
      </c>
      <c r="H217" s="178">
        <v>1195.432</v>
      </c>
      <c r="I217" s="179"/>
      <c r="L217" s="175"/>
      <c r="M217" s="180"/>
      <c r="N217" s="181"/>
      <c r="O217" s="181"/>
      <c r="P217" s="181"/>
      <c r="Q217" s="181"/>
      <c r="R217" s="181"/>
      <c r="S217" s="181"/>
      <c r="T217" s="182"/>
      <c r="AT217" s="176" t="s">
        <v>153</v>
      </c>
      <c r="AU217" s="176" t="s">
        <v>83</v>
      </c>
      <c r="AV217" s="15" t="s">
        <v>151</v>
      </c>
      <c r="AW217" s="15" t="s">
        <v>30</v>
      </c>
      <c r="AX217" s="15" t="s">
        <v>81</v>
      </c>
      <c r="AY217" s="176" t="s">
        <v>145</v>
      </c>
    </row>
    <row r="218" spans="1:65" s="13" customFormat="1" ht="10.199999999999999">
      <c r="B218" s="159"/>
      <c r="D218" s="160" t="s">
        <v>153</v>
      </c>
      <c r="F218" s="162" t="s">
        <v>301</v>
      </c>
      <c r="H218" s="163">
        <v>1374.7470000000001</v>
      </c>
      <c r="I218" s="164"/>
      <c r="L218" s="159"/>
      <c r="M218" s="165"/>
      <c r="N218" s="166"/>
      <c r="O218" s="166"/>
      <c r="P218" s="166"/>
      <c r="Q218" s="166"/>
      <c r="R218" s="166"/>
      <c r="S218" s="166"/>
      <c r="T218" s="167"/>
      <c r="AT218" s="161" t="s">
        <v>153</v>
      </c>
      <c r="AU218" s="161" t="s">
        <v>83</v>
      </c>
      <c r="AV218" s="13" t="s">
        <v>83</v>
      </c>
      <c r="AW218" s="13" t="s">
        <v>3</v>
      </c>
      <c r="AX218" s="13" t="s">
        <v>81</v>
      </c>
      <c r="AY218" s="161" t="s">
        <v>145</v>
      </c>
    </row>
    <row r="219" spans="1:65" s="2" customFormat="1" ht="24.15" customHeight="1">
      <c r="A219" s="32"/>
      <c r="B219" s="144"/>
      <c r="C219" s="183" t="s">
        <v>302</v>
      </c>
      <c r="D219" s="183" t="s">
        <v>209</v>
      </c>
      <c r="E219" s="184" t="s">
        <v>303</v>
      </c>
      <c r="F219" s="185" t="s">
        <v>304</v>
      </c>
      <c r="G219" s="186" t="s">
        <v>150</v>
      </c>
      <c r="H219" s="187">
        <v>160.14099999999999</v>
      </c>
      <c r="I219" s="188"/>
      <c r="J219" s="189">
        <f>ROUND(I219*H219,2)</f>
        <v>0</v>
      </c>
      <c r="K219" s="190"/>
      <c r="L219" s="191"/>
      <c r="M219" s="192" t="s">
        <v>1</v>
      </c>
      <c r="N219" s="193" t="s">
        <v>38</v>
      </c>
      <c r="O219" s="58"/>
      <c r="P219" s="155">
        <f>O219*H219</f>
        <v>0</v>
      </c>
      <c r="Q219" s="155">
        <v>1.49E-2</v>
      </c>
      <c r="R219" s="155">
        <f>Q219*H219</f>
        <v>2.3861008999999997</v>
      </c>
      <c r="S219" s="155">
        <v>0</v>
      </c>
      <c r="T219" s="156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7" t="s">
        <v>212</v>
      </c>
      <c r="AT219" s="157" t="s">
        <v>209</v>
      </c>
      <c r="AU219" s="157" t="s">
        <v>83</v>
      </c>
      <c r="AY219" s="17" t="s">
        <v>145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7" t="s">
        <v>81</v>
      </c>
      <c r="BK219" s="158">
        <f>ROUND(I219*H219,2)</f>
        <v>0</v>
      </c>
      <c r="BL219" s="17" t="s">
        <v>151</v>
      </c>
      <c r="BM219" s="157" t="s">
        <v>305</v>
      </c>
    </row>
    <row r="220" spans="1:65" s="13" customFormat="1" ht="10.199999999999999">
      <c r="B220" s="159"/>
      <c r="D220" s="160" t="s">
        <v>153</v>
      </c>
      <c r="E220" s="161" t="s">
        <v>1</v>
      </c>
      <c r="F220" s="162" t="s">
        <v>306</v>
      </c>
      <c r="H220" s="163">
        <v>139.25299999999999</v>
      </c>
      <c r="I220" s="164"/>
      <c r="L220" s="159"/>
      <c r="M220" s="165"/>
      <c r="N220" s="166"/>
      <c r="O220" s="166"/>
      <c r="P220" s="166"/>
      <c r="Q220" s="166"/>
      <c r="R220" s="166"/>
      <c r="S220" s="166"/>
      <c r="T220" s="167"/>
      <c r="AT220" s="161" t="s">
        <v>153</v>
      </c>
      <c r="AU220" s="161" t="s">
        <v>83</v>
      </c>
      <c r="AV220" s="13" t="s">
        <v>83</v>
      </c>
      <c r="AW220" s="13" t="s">
        <v>30</v>
      </c>
      <c r="AX220" s="13" t="s">
        <v>81</v>
      </c>
      <c r="AY220" s="161" t="s">
        <v>145</v>
      </c>
    </row>
    <row r="221" spans="1:65" s="13" customFormat="1" ht="10.199999999999999">
      <c r="B221" s="159"/>
      <c r="D221" s="160" t="s">
        <v>153</v>
      </c>
      <c r="F221" s="162" t="s">
        <v>307</v>
      </c>
      <c r="H221" s="163">
        <v>160.14099999999999</v>
      </c>
      <c r="I221" s="164"/>
      <c r="L221" s="159"/>
      <c r="M221" s="165"/>
      <c r="N221" s="166"/>
      <c r="O221" s="166"/>
      <c r="P221" s="166"/>
      <c r="Q221" s="166"/>
      <c r="R221" s="166"/>
      <c r="S221" s="166"/>
      <c r="T221" s="167"/>
      <c r="AT221" s="161" t="s">
        <v>153</v>
      </c>
      <c r="AU221" s="161" t="s">
        <v>83</v>
      </c>
      <c r="AV221" s="13" t="s">
        <v>83</v>
      </c>
      <c r="AW221" s="13" t="s">
        <v>3</v>
      </c>
      <c r="AX221" s="13" t="s">
        <v>81</v>
      </c>
      <c r="AY221" s="161" t="s">
        <v>145</v>
      </c>
    </row>
    <row r="222" spans="1:65" s="2" customFormat="1" ht="16.5" customHeight="1">
      <c r="A222" s="32"/>
      <c r="B222" s="144"/>
      <c r="C222" s="145" t="s">
        <v>308</v>
      </c>
      <c r="D222" s="145" t="s">
        <v>147</v>
      </c>
      <c r="E222" s="146" t="s">
        <v>309</v>
      </c>
      <c r="F222" s="147" t="s">
        <v>310</v>
      </c>
      <c r="G222" s="148" t="s">
        <v>157</v>
      </c>
      <c r="H222" s="149">
        <v>30.056000000000001</v>
      </c>
      <c r="I222" s="150"/>
      <c r="J222" s="151">
        <f>ROUND(I222*H222,2)</f>
        <v>0</v>
      </c>
      <c r="K222" s="152"/>
      <c r="L222" s="33"/>
      <c r="M222" s="153" t="s">
        <v>1</v>
      </c>
      <c r="N222" s="154" t="s">
        <v>38</v>
      </c>
      <c r="O222" s="58"/>
      <c r="P222" s="155">
        <f>O222*H222</f>
        <v>0</v>
      </c>
      <c r="Q222" s="155">
        <v>2.2563499999999999</v>
      </c>
      <c r="R222" s="155">
        <f>Q222*H222</f>
        <v>67.816855599999997</v>
      </c>
      <c r="S222" s="155">
        <v>0</v>
      </c>
      <c r="T222" s="156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7" t="s">
        <v>151</v>
      </c>
      <c r="AT222" s="157" t="s">
        <v>147</v>
      </c>
      <c r="AU222" s="157" t="s">
        <v>83</v>
      </c>
      <c r="AY222" s="17" t="s">
        <v>145</v>
      </c>
      <c r="BE222" s="158">
        <f>IF(N222="základní",J222,0)</f>
        <v>0</v>
      </c>
      <c r="BF222" s="158">
        <f>IF(N222="snížená",J222,0)</f>
        <v>0</v>
      </c>
      <c r="BG222" s="158">
        <f>IF(N222="zákl. přenesená",J222,0)</f>
        <v>0</v>
      </c>
      <c r="BH222" s="158">
        <f>IF(N222="sníž. přenesená",J222,0)</f>
        <v>0</v>
      </c>
      <c r="BI222" s="158">
        <f>IF(N222="nulová",J222,0)</f>
        <v>0</v>
      </c>
      <c r="BJ222" s="17" t="s">
        <v>81</v>
      </c>
      <c r="BK222" s="158">
        <f>ROUND(I222*H222,2)</f>
        <v>0</v>
      </c>
      <c r="BL222" s="17" t="s">
        <v>151</v>
      </c>
      <c r="BM222" s="157" t="s">
        <v>311</v>
      </c>
    </row>
    <row r="223" spans="1:65" s="13" customFormat="1" ht="20.399999999999999">
      <c r="B223" s="159"/>
      <c r="D223" s="160" t="s">
        <v>153</v>
      </c>
      <c r="E223" s="161" t="s">
        <v>1</v>
      </c>
      <c r="F223" s="162" t="s">
        <v>312</v>
      </c>
      <c r="H223" s="163">
        <v>30.056000000000001</v>
      </c>
      <c r="I223" s="164"/>
      <c r="L223" s="159"/>
      <c r="M223" s="165"/>
      <c r="N223" s="166"/>
      <c r="O223" s="166"/>
      <c r="P223" s="166"/>
      <c r="Q223" s="166"/>
      <c r="R223" s="166"/>
      <c r="S223" s="166"/>
      <c r="T223" s="167"/>
      <c r="AT223" s="161" t="s">
        <v>153</v>
      </c>
      <c r="AU223" s="161" t="s">
        <v>83</v>
      </c>
      <c r="AV223" s="13" t="s">
        <v>83</v>
      </c>
      <c r="AW223" s="13" t="s">
        <v>30</v>
      </c>
      <c r="AX223" s="13" t="s">
        <v>81</v>
      </c>
      <c r="AY223" s="161" t="s">
        <v>145</v>
      </c>
    </row>
    <row r="224" spans="1:65" s="2" customFormat="1" ht="16.5" customHeight="1">
      <c r="A224" s="32"/>
      <c r="B224" s="144"/>
      <c r="C224" s="145" t="s">
        <v>313</v>
      </c>
      <c r="D224" s="145" t="s">
        <v>147</v>
      </c>
      <c r="E224" s="146" t="s">
        <v>314</v>
      </c>
      <c r="F224" s="147" t="s">
        <v>315</v>
      </c>
      <c r="G224" s="148" t="s">
        <v>282</v>
      </c>
      <c r="H224" s="149">
        <v>1</v>
      </c>
      <c r="I224" s="150"/>
      <c r="J224" s="151">
        <f>ROUND(I224*H224,2)</f>
        <v>0</v>
      </c>
      <c r="K224" s="152"/>
      <c r="L224" s="33"/>
      <c r="M224" s="153" t="s">
        <v>1</v>
      </c>
      <c r="N224" s="154" t="s">
        <v>38</v>
      </c>
      <c r="O224" s="58"/>
      <c r="P224" s="155">
        <f>O224*H224</f>
        <v>0</v>
      </c>
      <c r="Q224" s="155">
        <v>2.4533</v>
      </c>
      <c r="R224" s="155">
        <f>Q224*H224</f>
        <v>2.4533</v>
      </c>
      <c r="S224" s="155">
        <v>0</v>
      </c>
      <c r="T224" s="156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7" t="s">
        <v>151</v>
      </c>
      <c r="AT224" s="157" t="s">
        <v>147</v>
      </c>
      <c r="AU224" s="157" t="s">
        <v>83</v>
      </c>
      <c r="AY224" s="17" t="s">
        <v>145</v>
      </c>
      <c r="BE224" s="158">
        <f>IF(N224="základní",J224,0)</f>
        <v>0</v>
      </c>
      <c r="BF224" s="158">
        <f>IF(N224="snížená",J224,0)</f>
        <v>0</v>
      </c>
      <c r="BG224" s="158">
        <f>IF(N224="zákl. přenesená",J224,0)</f>
        <v>0</v>
      </c>
      <c r="BH224" s="158">
        <f>IF(N224="sníž. přenesená",J224,0)</f>
        <v>0</v>
      </c>
      <c r="BI224" s="158">
        <f>IF(N224="nulová",J224,0)</f>
        <v>0</v>
      </c>
      <c r="BJ224" s="17" t="s">
        <v>81</v>
      </c>
      <c r="BK224" s="158">
        <f>ROUND(I224*H224,2)</f>
        <v>0</v>
      </c>
      <c r="BL224" s="17" t="s">
        <v>151</v>
      </c>
      <c r="BM224" s="157" t="s">
        <v>316</v>
      </c>
    </row>
    <row r="225" spans="1:65" s="2" customFormat="1" ht="24.15" customHeight="1">
      <c r="A225" s="32"/>
      <c r="B225" s="144"/>
      <c r="C225" s="145" t="s">
        <v>317</v>
      </c>
      <c r="D225" s="145" t="s">
        <v>147</v>
      </c>
      <c r="E225" s="146" t="s">
        <v>318</v>
      </c>
      <c r="F225" s="147" t="s">
        <v>319</v>
      </c>
      <c r="G225" s="148" t="s">
        <v>150</v>
      </c>
      <c r="H225" s="149">
        <v>552.22699999999998</v>
      </c>
      <c r="I225" s="150"/>
      <c r="J225" s="151">
        <f>ROUND(I225*H225,2)</f>
        <v>0</v>
      </c>
      <c r="K225" s="152"/>
      <c r="L225" s="33"/>
      <c r="M225" s="153" t="s">
        <v>1</v>
      </c>
      <c r="N225" s="154" t="s">
        <v>38</v>
      </c>
      <c r="O225" s="58"/>
      <c r="P225" s="155">
        <f>O225*H225</f>
        <v>0</v>
      </c>
      <c r="Q225" s="155">
        <v>7.3499999999999998E-3</v>
      </c>
      <c r="R225" s="155">
        <f>Q225*H225</f>
        <v>4.0588684499999994</v>
      </c>
      <c r="S225" s="155">
        <v>0</v>
      </c>
      <c r="T225" s="156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7" t="s">
        <v>151</v>
      </c>
      <c r="AT225" s="157" t="s">
        <v>147</v>
      </c>
      <c r="AU225" s="157" t="s">
        <v>83</v>
      </c>
      <c r="AY225" s="17" t="s">
        <v>145</v>
      </c>
      <c r="BE225" s="158">
        <f>IF(N225="základní",J225,0)</f>
        <v>0</v>
      </c>
      <c r="BF225" s="158">
        <f>IF(N225="snížená",J225,0)</f>
        <v>0</v>
      </c>
      <c r="BG225" s="158">
        <f>IF(N225="zákl. přenesená",J225,0)</f>
        <v>0</v>
      </c>
      <c r="BH225" s="158">
        <f>IF(N225="sníž. přenesená",J225,0)</f>
        <v>0</v>
      </c>
      <c r="BI225" s="158">
        <f>IF(N225="nulová",J225,0)</f>
        <v>0</v>
      </c>
      <c r="BJ225" s="17" t="s">
        <v>81</v>
      </c>
      <c r="BK225" s="158">
        <f>ROUND(I225*H225,2)</f>
        <v>0</v>
      </c>
      <c r="BL225" s="17" t="s">
        <v>151</v>
      </c>
      <c r="BM225" s="157" t="s">
        <v>320</v>
      </c>
    </row>
    <row r="226" spans="1:65" s="13" customFormat="1" ht="10.199999999999999">
      <c r="B226" s="159"/>
      <c r="D226" s="160" t="s">
        <v>153</v>
      </c>
      <c r="E226" s="161" t="s">
        <v>1</v>
      </c>
      <c r="F226" s="162" t="s">
        <v>321</v>
      </c>
      <c r="H226" s="163">
        <v>552.22699999999998</v>
      </c>
      <c r="I226" s="164"/>
      <c r="L226" s="159"/>
      <c r="M226" s="165"/>
      <c r="N226" s="166"/>
      <c r="O226" s="166"/>
      <c r="P226" s="166"/>
      <c r="Q226" s="166"/>
      <c r="R226" s="166"/>
      <c r="S226" s="166"/>
      <c r="T226" s="167"/>
      <c r="AT226" s="161" t="s">
        <v>153</v>
      </c>
      <c r="AU226" s="161" t="s">
        <v>83</v>
      </c>
      <c r="AV226" s="13" t="s">
        <v>83</v>
      </c>
      <c r="AW226" s="13" t="s">
        <v>30</v>
      </c>
      <c r="AX226" s="13" t="s">
        <v>81</v>
      </c>
      <c r="AY226" s="161" t="s">
        <v>145</v>
      </c>
    </row>
    <row r="227" spans="1:65" s="12" customFormat="1" ht="22.8" customHeight="1">
      <c r="B227" s="131"/>
      <c r="D227" s="132" t="s">
        <v>72</v>
      </c>
      <c r="E227" s="142" t="s">
        <v>151</v>
      </c>
      <c r="F227" s="142" t="s">
        <v>322</v>
      </c>
      <c r="I227" s="134"/>
      <c r="J227" s="143">
        <f>BK227</f>
        <v>0</v>
      </c>
      <c r="L227" s="131"/>
      <c r="M227" s="136"/>
      <c r="N227" s="137"/>
      <c r="O227" s="137"/>
      <c r="P227" s="138">
        <f>SUM(P228:P241)</f>
        <v>0</v>
      </c>
      <c r="Q227" s="137"/>
      <c r="R227" s="138">
        <f>SUM(R228:R241)</f>
        <v>7.3736177999999999</v>
      </c>
      <c r="S227" s="137"/>
      <c r="T227" s="139">
        <f>SUM(T228:T241)</f>
        <v>0</v>
      </c>
      <c r="AR227" s="132" t="s">
        <v>81</v>
      </c>
      <c r="AT227" s="140" t="s">
        <v>72</v>
      </c>
      <c r="AU227" s="140" t="s">
        <v>81</v>
      </c>
      <c r="AY227" s="132" t="s">
        <v>145</v>
      </c>
      <c r="BK227" s="141">
        <f>SUM(BK228:BK241)</f>
        <v>0</v>
      </c>
    </row>
    <row r="228" spans="1:65" s="2" customFormat="1" ht="24.15" customHeight="1">
      <c r="A228" s="32"/>
      <c r="B228" s="144"/>
      <c r="C228" s="145" t="s">
        <v>323</v>
      </c>
      <c r="D228" s="145" t="s">
        <v>147</v>
      </c>
      <c r="E228" s="146" t="s">
        <v>324</v>
      </c>
      <c r="F228" s="147" t="s">
        <v>325</v>
      </c>
      <c r="G228" s="148" t="s">
        <v>150</v>
      </c>
      <c r="H228" s="149">
        <v>144.15</v>
      </c>
      <c r="I228" s="150"/>
      <c r="J228" s="151">
        <f>ROUND(I228*H228,2)</f>
        <v>0</v>
      </c>
      <c r="K228" s="152"/>
      <c r="L228" s="33"/>
      <c r="M228" s="153" t="s">
        <v>1</v>
      </c>
      <c r="N228" s="154" t="s">
        <v>38</v>
      </c>
      <c r="O228" s="58"/>
      <c r="P228" s="155">
        <f>O228*H228</f>
        <v>0</v>
      </c>
      <c r="Q228" s="155">
        <v>7.3699999999999998E-3</v>
      </c>
      <c r="R228" s="155">
        <f>Q228*H228</f>
        <v>1.0623855</v>
      </c>
      <c r="S228" s="155">
        <v>0</v>
      </c>
      <c r="T228" s="156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7" t="s">
        <v>151</v>
      </c>
      <c r="AT228" s="157" t="s">
        <v>147</v>
      </c>
      <c r="AU228" s="157" t="s">
        <v>83</v>
      </c>
      <c r="AY228" s="17" t="s">
        <v>145</v>
      </c>
      <c r="BE228" s="158">
        <f>IF(N228="základní",J228,0)</f>
        <v>0</v>
      </c>
      <c r="BF228" s="158">
        <f>IF(N228="snížená",J228,0)</f>
        <v>0</v>
      </c>
      <c r="BG228" s="158">
        <f>IF(N228="zákl. přenesená",J228,0)</f>
        <v>0</v>
      </c>
      <c r="BH228" s="158">
        <f>IF(N228="sníž. přenesená",J228,0)</f>
        <v>0</v>
      </c>
      <c r="BI228" s="158">
        <f>IF(N228="nulová",J228,0)</f>
        <v>0</v>
      </c>
      <c r="BJ228" s="17" t="s">
        <v>81</v>
      </c>
      <c r="BK228" s="158">
        <f>ROUND(I228*H228,2)</f>
        <v>0</v>
      </c>
      <c r="BL228" s="17" t="s">
        <v>151</v>
      </c>
      <c r="BM228" s="157" t="s">
        <v>326</v>
      </c>
    </row>
    <row r="229" spans="1:65" s="13" customFormat="1" ht="10.199999999999999">
      <c r="B229" s="159"/>
      <c r="D229" s="160" t="s">
        <v>153</v>
      </c>
      <c r="E229" s="161" t="s">
        <v>1</v>
      </c>
      <c r="F229" s="162" t="s">
        <v>327</v>
      </c>
      <c r="H229" s="163">
        <v>144.15</v>
      </c>
      <c r="I229" s="164"/>
      <c r="L229" s="159"/>
      <c r="M229" s="165"/>
      <c r="N229" s="166"/>
      <c r="O229" s="166"/>
      <c r="P229" s="166"/>
      <c r="Q229" s="166"/>
      <c r="R229" s="166"/>
      <c r="S229" s="166"/>
      <c r="T229" s="167"/>
      <c r="AT229" s="161" t="s">
        <v>153</v>
      </c>
      <c r="AU229" s="161" t="s">
        <v>83</v>
      </c>
      <c r="AV229" s="13" t="s">
        <v>83</v>
      </c>
      <c r="AW229" s="13" t="s">
        <v>30</v>
      </c>
      <c r="AX229" s="13" t="s">
        <v>81</v>
      </c>
      <c r="AY229" s="161" t="s">
        <v>145</v>
      </c>
    </row>
    <row r="230" spans="1:65" s="2" customFormat="1" ht="16.5" customHeight="1">
      <c r="A230" s="32"/>
      <c r="B230" s="144"/>
      <c r="C230" s="145" t="s">
        <v>328</v>
      </c>
      <c r="D230" s="145" t="s">
        <v>147</v>
      </c>
      <c r="E230" s="146" t="s">
        <v>329</v>
      </c>
      <c r="F230" s="147" t="s">
        <v>330</v>
      </c>
      <c r="G230" s="148" t="s">
        <v>202</v>
      </c>
      <c r="H230" s="149">
        <v>30.63</v>
      </c>
      <c r="I230" s="150"/>
      <c r="J230" s="151">
        <f>ROUND(I230*H230,2)</f>
        <v>0</v>
      </c>
      <c r="K230" s="152"/>
      <c r="L230" s="33"/>
      <c r="M230" s="153" t="s">
        <v>1</v>
      </c>
      <c r="N230" s="154" t="s">
        <v>38</v>
      </c>
      <c r="O230" s="58"/>
      <c r="P230" s="155">
        <f>O230*H230</f>
        <v>0</v>
      </c>
      <c r="Q230" s="155">
        <v>0.18051</v>
      </c>
      <c r="R230" s="155">
        <f>Q230*H230</f>
        <v>5.5290213000000001</v>
      </c>
      <c r="S230" s="155">
        <v>0</v>
      </c>
      <c r="T230" s="156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7" t="s">
        <v>151</v>
      </c>
      <c r="AT230" s="157" t="s">
        <v>147</v>
      </c>
      <c r="AU230" s="157" t="s">
        <v>83</v>
      </c>
      <c r="AY230" s="17" t="s">
        <v>145</v>
      </c>
      <c r="BE230" s="158">
        <f>IF(N230="základní",J230,0)</f>
        <v>0</v>
      </c>
      <c r="BF230" s="158">
        <f>IF(N230="snížená",J230,0)</f>
        <v>0</v>
      </c>
      <c r="BG230" s="158">
        <f>IF(N230="zákl. přenesená",J230,0)</f>
        <v>0</v>
      </c>
      <c r="BH230" s="158">
        <f>IF(N230="sníž. přenesená",J230,0)</f>
        <v>0</v>
      </c>
      <c r="BI230" s="158">
        <f>IF(N230="nulová",J230,0)</f>
        <v>0</v>
      </c>
      <c r="BJ230" s="17" t="s">
        <v>81</v>
      </c>
      <c r="BK230" s="158">
        <f>ROUND(I230*H230,2)</f>
        <v>0</v>
      </c>
      <c r="BL230" s="17" t="s">
        <v>151</v>
      </c>
      <c r="BM230" s="157" t="s">
        <v>331</v>
      </c>
    </row>
    <row r="231" spans="1:65" s="13" customFormat="1" ht="10.199999999999999">
      <c r="B231" s="159"/>
      <c r="D231" s="160" t="s">
        <v>153</v>
      </c>
      <c r="E231" s="161" t="s">
        <v>1</v>
      </c>
      <c r="F231" s="162" t="s">
        <v>332</v>
      </c>
      <c r="H231" s="163">
        <v>30.63</v>
      </c>
      <c r="I231" s="164"/>
      <c r="L231" s="159"/>
      <c r="M231" s="165"/>
      <c r="N231" s="166"/>
      <c r="O231" s="166"/>
      <c r="P231" s="166"/>
      <c r="Q231" s="166"/>
      <c r="R231" s="166"/>
      <c r="S231" s="166"/>
      <c r="T231" s="167"/>
      <c r="AT231" s="161" t="s">
        <v>153</v>
      </c>
      <c r="AU231" s="161" t="s">
        <v>83</v>
      </c>
      <c r="AV231" s="13" t="s">
        <v>83</v>
      </c>
      <c r="AW231" s="13" t="s">
        <v>30</v>
      </c>
      <c r="AX231" s="13" t="s">
        <v>81</v>
      </c>
      <c r="AY231" s="161" t="s">
        <v>145</v>
      </c>
    </row>
    <row r="232" spans="1:65" s="2" customFormat="1" ht="24.15" customHeight="1">
      <c r="A232" s="32"/>
      <c r="B232" s="144"/>
      <c r="C232" s="145" t="s">
        <v>333</v>
      </c>
      <c r="D232" s="145" t="s">
        <v>147</v>
      </c>
      <c r="E232" s="146" t="s">
        <v>334</v>
      </c>
      <c r="F232" s="147" t="s">
        <v>335</v>
      </c>
      <c r="G232" s="148" t="s">
        <v>150</v>
      </c>
      <c r="H232" s="149">
        <v>59.664999999999999</v>
      </c>
      <c r="I232" s="150"/>
      <c r="J232" s="151">
        <f>ROUND(I232*H232,2)</f>
        <v>0</v>
      </c>
      <c r="K232" s="152"/>
      <c r="L232" s="33"/>
      <c r="M232" s="153" t="s">
        <v>1</v>
      </c>
      <c r="N232" s="154" t="s">
        <v>38</v>
      </c>
      <c r="O232" s="58"/>
      <c r="P232" s="155">
        <f>O232*H232</f>
        <v>0</v>
      </c>
      <c r="Q232" s="155">
        <v>0</v>
      </c>
      <c r="R232" s="155">
        <f>Q232*H232</f>
        <v>0</v>
      </c>
      <c r="S232" s="155">
        <v>0</v>
      </c>
      <c r="T232" s="156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7" t="s">
        <v>151</v>
      </c>
      <c r="AT232" s="157" t="s">
        <v>147</v>
      </c>
      <c r="AU232" s="157" t="s">
        <v>83</v>
      </c>
      <c r="AY232" s="17" t="s">
        <v>145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7" t="s">
        <v>81</v>
      </c>
      <c r="BK232" s="158">
        <f>ROUND(I232*H232,2)</f>
        <v>0</v>
      </c>
      <c r="BL232" s="17" t="s">
        <v>151</v>
      </c>
      <c r="BM232" s="157" t="s">
        <v>336</v>
      </c>
    </row>
    <row r="233" spans="1:65" s="14" customFormat="1" ht="10.199999999999999">
      <c r="B233" s="168"/>
      <c r="D233" s="160" t="s">
        <v>153</v>
      </c>
      <c r="E233" s="169" t="s">
        <v>1</v>
      </c>
      <c r="F233" s="170" t="s">
        <v>337</v>
      </c>
      <c r="H233" s="169" t="s">
        <v>1</v>
      </c>
      <c r="I233" s="171"/>
      <c r="L233" s="168"/>
      <c r="M233" s="172"/>
      <c r="N233" s="173"/>
      <c r="O233" s="173"/>
      <c r="P233" s="173"/>
      <c r="Q233" s="173"/>
      <c r="R233" s="173"/>
      <c r="S233" s="173"/>
      <c r="T233" s="174"/>
      <c r="AT233" s="169" t="s">
        <v>153</v>
      </c>
      <c r="AU233" s="169" t="s">
        <v>83</v>
      </c>
      <c r="AV233" s="14" t="s">
        <v>81</v>
      </c>
      <c r="AW233" s="14" t="s">
        <v>30</v>
      </c>
      <c r="AX233" s="14" t="s">
        <v>73</v>
      </c>
      <c r="AY233" s="169" t="s">
        <v>145</v>
      </c>
    </row>
    <row r="234" spans="1:65" s="13" customFormat="1" ht="10.199999999999999">
      <c r="B234" s="159"/>
      <c r="D234" s="160" t="s">
        <v>153</v>
      </c>
      <c r="E234" s="161" t="s">
        <v>1</v>
      </c>
      <c r="F234" s="162" t="s">
        <v>338</v>
      </c>
      <c r="H234" s="163">
        <v>59.664999999999999</v>
      </c>
      <c r="I234" s="164"/>
      <c r="L234" s="159"/>
      <c r="M234" s="165"/>
      <c r="N234" s="166"/>
      <c r="O234" s="166"/>
      <c r="P234" s="166"/>
      <c r="Q234" s="166"/>
      <c r="R234" s="166"/>
      <c r="S234" s="166"/>
      <c r="T234" s="167"/>
      <c r="AT234" s="161" t="s">
        <v>153</v>
      </c>
      <c r="AU234" s="161" t="s">
        <v>83</v>
      </c>
      <c r="AV234" s="13" t="s">
        <v>83</v>
      </c>
      <c r="AW234" s="13" t="s">
        <v>30</v>
      </c>
      <c r="AX234" s="13" t="s">
        <v>81</v>
      </c>
      <c r="AY234" s="161" t="s">
        <v>145</v>
      </c>
    </row>
    <row r="235" spans="1:65" s="2" customFormat="1" ht="24.15" customHeight="1">
      <c r="A235" s="32"/>
      <c r="B235" s="144"/>
      <c r="C235" s="183" t="s">
        <v>339</v>
      </c>
      <c r="D235" s="183" t="s">
        <v>209</v>
      </c>
      <c r="E235" s="184" t="s">
        <v>340</v>
      </c>
      <c r="F235" s="185" t="s">
        <v>341</v>
      </c>
      <c r="G235" s="186" t="s">
        <v>150</v>
      </c>
      <c r="H235" s="187">
        <v>68.614999999999995</v>
      </c>
      <c r="I235" s="188"/>
      <c r="J235" s="189">
        <f>ROUND(I235*H235,2)</f>
        <v>0</v>
      </c>
      <c r="K235" s="190"/>
      <c r="L235" s="191"/>
      <c r="M235" s="192" t="s">
        <v>1</v>
      </c>
      <c r="N235" s="193" t="s">
        <v>38</v>
      </c>
      <c r="O235" s="58"/>
      <c r="P235" s="155">
        <f>O235*H235</f>
        <v>0</v>
      </c>
      <c r="Q235" s="155">
        <v>1.14E-2</v>
      </c>
      <c r="R235" s="155">
        <f>Q235*H235</f>
        <v>0.78221099999999999</v>
      </c>
      <c r="S235" s="155">
        <v>0</v>
      </c>
      <c r="T235" s="156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7" t="s">
        <v>212</v>
      </c>
      <c r="AT235" s="157" t="s">
        <v>209</v>
      </c>
      <c r="AU235" s="157" t="s">
        <v>83</v>
      </c>
      <c r="AY235" s="17" t="s">
        <v>145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7" t="s">
        <v>81</v>
      </c>
      <c r="BK235" s="158">
        <f>ROUND(I235*H235,2)</f>
        <v>0</v>
      </c>
      <c r="BL235" s="17" t="s">
        <v>151</v>
      </c>
      <c r="BM235" s="157" t="s">
        <v>342</v>
      </c>
    </row>
    <row r="236" spans="1:65" s="13" customFormat="1" ht="10.199999999999999">
      <c r="B236" s="159"/>
      <c r="D236" s="160" t="s">
        <v>153</v>
      </c>
      <c r="E236" s="161" t="s">
        <v>1</v>
      </c>
      <c r="F236" s="162" t="s">
        <v>343</v>
      </c>
      <c r="H236" s="163">
        <v>59.664999999999999</v>
      </c>
      <c r="I236" s="164"/>
      <c r="L236" s="159"/>
      <c r="M236" s="165"/>
      <c r="N236" s="166"/>
      <c r="O236" s="166"/>
      <c r="P236" s="166"/>
      <c r="Q236" s="166"/>
      <c r="R236" s="166"/>
      <c r="S236" s="166"/>
      <c r="T236" s="167"/>
      <c r="AT236" s="161" t="s">
        <v>153</v>
      </c>
      <c r="AU236" s="161" t="s">
        <v>83</v>
      </c>
      <c r="AV236" s="13" t="s">
        <v>83</v>
      </c>
      <c r="AW236" s="13" t="s">
        <v>30</v>
      </c>
      <c r="AX236" s="13" t="s">
        <v>81</v>
      </c>
      <c r="AY236" s="161" t="s">
        <v>145</v>
      </c>
    </row>
    <row r="237" spans="1:65" s="13" customFormat="1" ht="10.199999999999999">
      <c r="B237" s="159"/>
      <c r="D237" s="160" t="s">
        <v>153</v>
      </c>
      <c r="F237" s="162" t="s">
        <v>344</v>
      </c>
      <c r="H237" s="163">
        <v>68.614999999999995</v>
      </c>
      <c r="I237" s="164"/>
      <c r="L237" s="159"/>
      <c r="M237" s="165"/>
      <c r="N237" s="166"/>
      <c r="O237" s="166"/>
      <c r="P237" s="166"/>
      <c r="Q237" s="166"/>
      <c r="R237" s="166"/>
      <c r="S237" s="166"/>
      <c r="T237" s="167"/>
      <c r="AT237" s="161" t="s">
        <v>153</v>
      </c>
      <c r="AU237" s="161" t="s">
        <v>83</v>
      </c>
      <c r="AV237" s="13" t="s">
        <v>83</v>
      </c>
      <c r="AW237" s="13" t="s">
        <v>3</v>
      </c>
      <c r="AX237" s="13" t="s">
        <v>81</v>
      </c>
      <c r="AY237" s="161" t="s">
        <v>145</v>
      </c>
    </row>
    <row r="238" spans="1:65" s="2" customFormat="1" ht="33" customHeight="1">
      <c r="A238" s="32"/>
      <c r="B238" s="144"/>
      <c r="C238" s="145" t="s">
        <v>345</v>
      </c>
      <c r="D238" s="145" t="s">
        <v>147</v>
      </c>
      <c r="E238" s="146" t="s">
        <v>346</v>
      </c>
      <c r="F238" s="147" t="s">
        <v>347</v>
      </c>
      <c r="G238" s="148" t="s">
        <v>150</v>
      </c>
      <c r="H238" s="149">
        <v>1683.85</v>
      </c>
      <c r="I238" s="150"/>
      <c r="J238" s="151">
        <f>ROUND(I238*H238,2)</f>
        <v>0</v>
      </c>
      <c r="K238" s="152"/>
      <c r="L238" s="33"/>
      <c r="M238" s="153" t="s">
        <v>1</v>
      </c>
      <c r="N238" s="154" t="s">
        <v>38</v>
      </c>
      <c r="O238" s="58"/>
      <c r="P238" s="155">
        <f>O238*H238</f>
        <v>0</v>
      </c>
      <c r="Q238" s="155">
        <v>0</v>
      </c>
      <c r="R238" s="155">
        <f>Q238*H238</f>
        <v>0</v>
      </c>
      <c r="S238" s="155">
        <v>0</v>
      </c>
      <c r="T238" s="156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7" t="s">
        <v>151</v>
      </c>
      <c r="AT238" s="157" t="s">
        <v>147</v>
      </c>
      <c r="AU238" s="157" t="s">
        <v>83</v>
      </c>
      <c r="AY238" s="17" t="s">
        <v>145</v>
      </c>
      <c r="BE238" s="158">
        <f>IF(N238="základní",J238,0)</f>
        <v>0</v>
      </c>
      <c r="BF238" s="158">
        <f>IF(N238="snížená",J238,0)</f>
        <v>0</v>
      </c>
      <c r="BG238" s="158">
        <f>IF(N238="zákl. přenesená",J238,0)</f>
        <v>0</v>
      </c>
      <c r="BH238" s="158">
        <f>IF(N238="sníž. přenesená",J238,0)</f>
        <v>0</v>
      </c>
      <c r="BI238" s="158">
        <f>IF(N238="nulová",J238,0)</f>
        <v>0</v>
      </c>
      <c r="BJ238" s="17" t="s">
        <v>81</v>
      </c>
      <c r="BK238" s="158">
        <f>ROUND(I238*H238,2)</f>
        <v>0</v>
      </c>
      <c r="BL238" s="17" t="s">
        <v>151</v>
      </c>
      <c r="BM238" s="157" t="s">
        <v>348</v>
      </c>
    </row>
    <row r="239" spans="1:65" s="13" customFormat="1" ht="10.199999999999999">
      <c r="B239" s="159"/>
      <c r="D239" s="160" t="s">
        <v>153</v>
      </c>
      <c r="E239" s="161" t="s">
        <v>1</v>
      </c>
      <c r="F239" s="162" t="s">
        <v>349</v>
      </c>
      <c r="H239" s="163">
        <v>1683.85</v>
      </c>
      <c r="I239" s="164"/>
      <c r="L239" s="159"/>
      <c r="M239" s="165"/>
      <c r="N239" s="166"/>
      <c r="O239" s="166"/>
      <c r="P239" s="166"/>
      <c r="Q239" s="166"/>
      <c r="R239" s="166"/>
      <c r="S239" s="166"/>
      <c r="T239" s="167"/>
      <c r="AT239" s="161" t="s">
        <v>153</v>
      </c>
      <c r="AU239" s="161" t="s">
        <v>83</v>
      </c>
      <c r="AV239" s="13" t="s">
        <v>83</v>
      </c>
      <c r="AW239" s="13" t="s">
        <v>30</v>
      </c>
      <c r="AX239" s="13" t="s">
        <v>81</v>
      </c>
      <c r="AY239" s="161" t="s">
        <v>145</v>
      </c>
    </row>
    <row r="240" spans="1:65" s="2" customFormat="1" ht="16.5" customHeight="1">
      <c r="A240" s="32"/>
      <c r="B240" s="144"/>
      <c r="C240" s="183" t="s">
        <v>350</v>
      </c>
      <c r="D240" s="183" t="s">
        <v>209</v>
      </c>
      <c r="E240" s="184" t="s">
        <v>351</v>
      </c>
      <c r="F240" s="185" t="s">
        <v>352</v>
      </c>
      <c r="G240" s="186" t="s">
        <v>150</v>
      </c>
      <c r="H240" s="187">
        <v>1936.4280000000001</v>
      </c>
      <c r="I240" s="188"/>
      <c r="J240" s="189">
        <f>ROUND(I240*H240,2)</f>
        <v>0</v>
      </c>
      <c r="K240" s="190"/>
      <c r="L240" s="191"/>
      <c r="M240" s="192" t="s">
        <v>1</v>
      </c>
      <c r="N240" s="193" t="s">
        <v>38</v>
      </c>
      <c r="O240" s="58"/>
      <c r="P240" s="155">
        <f>O240*H240</f>
        <v>0</v>
      </c>
      <c r="Q240" s="155">
        <v>0</v>
      </c>
      <c r="R240" s="155">
        <f>Q240*H240</f>
        <v>0</v>
      </c>
      <c r="S240" s="155">
        <v>0</v>
      </c>
      <c r="T240" s="156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7" t="s">
        <v>212</v>
      </c>
      <c r="AT240" s="157" t="s">
        <v>209</v>
      </c>
      <c r="AU240" s="157" t="s">
        <v>83</v>
      </c>
      <c r="AY240" s="17" t="s">
        <v>145</v>
      </c>
      <c r="BE240" s="158">
        <f>IF(N240="základní",J240,0)</f>
        <v>0</v>
      </c>
      <c r="BF240" s="158">
        <f>IF(N240="snížená",J240,0)</f>
        <v>0</v>
      </c>
      <c r="BG240" s="158">
        <f>IF(N240="zákl. přenesená",J240,0)</f>
        <v>0</v>
      </c>
      <c r="BH240" s="158">
        <f>IF(N240="sníž. přenesená",J240,0)</f>
        <v>0</v>
      </c>
      <c r="BI240" s="158">
        <f>IF(N240="nulová",J240,0)</f>
        <v>0</v>
      </c>
      <c r="BJ240" s="17" t="s">
        <v>81</v>
      </c>
      <c r="BK240" s="158">
        <f>ROUND(I240*H240,2)</f>
        <v>0</v>
      </c>
      <c r="BL240" s="17" t="s">
        <v>151</v>
      </c>
      <c r="BM240" s="157" t="s">
        <v>353</v>
      </c>
    </row>
    <row r="241" spans="1:65" s="13" customFormat="1" ht="10.199999999999999">
      <c r="B241" s="159"/>
      <c r="D241" s="160" t="s">
        <v>153</v>
      </c>
      <c r="F241" s="162" t="s">
        <v>354</v>
      </c>
      <c r="H241" s="163">
        <v>1936.4280000000001</v>
      </c>
      <c r="I241" s="164"/>
      <c r="L241" s="159"/>
      <c r="M241" s="165"/>
      <c r="N241" s="166"/>
      <c r="O241" s="166"/>
      <c r="P241" s="166"/>
      <c r="Q241" s="166"/>
      <c r="R241" s="166"/>
      <c r="S241" s="166"/>
      <c r="T241" s="167"/>
      <c r="AT241" s="161" t="s">
        <v>153</v>
      </c>
      <c r="AU241" s="161" t="s">
        <v>83</v>
      </c>
      <c r="AV241" s="13" t="s">
        <v>83</v>
      </c>
      <c r="AW241" s="13" t="s">
        <v>3</v>
      </c>
      <c r="AX241" s="13" t="s">
        <v>81</v>
      </c>
      <c r="AY241" s="161" t="s">
        <v>145</v>
      </c>
    </row>
    <row r="242" spans="1:65" s="12" customFormat="1" ht="22.8" customHeight="1">
      <c r="B242" s="131"/>
      <c r="D242" s="132" t="s">
        <v>72</v>
      </c>
      <c r="E242" s="142" t="s">
        <v>216</v>
      </c>
      <c r="F242" s="142" t="s">
        <v>355</v>
      </c>
      <c r="I242" s="134"/>
      <c r="J242" s="143">
        <f>BK242</f>
        <v>0</v>
      </c>
      <c r="L242" s="131"/>
      <c r="M242" s="136"/>
      <c r="N242" s="137"/>
      <c r="O242" s="137"/>
      <c r="P242" s="138">
        <f>SUM(P243:P259)</f>
        <v>0</v>
      </c>
      <c r="Q242" s="137"/>
      <c r="R242" s="138">
        <f>SUM(R243:R259)</f>
        <v>107.77349752999999</v>
      </c>
      <c r="S242" s="137"/>
      <c r="T242" s="139">
        <f>SUM(T243:T259)</f>
        <v>0</v>
      </c>
      <c r="AR242" s="132" t="s">
        <v>81</v>
      </c>
      <c r="AT242" s="140" t="s">
        <v>72</v>
      </c>
      <c r="AU242" s="140" t="s">
        <v>81</v>
      </c>
      <c r="AY242" s="132" t="s">
        <v>145</v>
      </c>
      <c r="BK242" s="141">
        <f>SUM(BK243:BK259)</f>
        <v>0</v>
      </c>
    </row>
    <row r="243" spans="1:65" s="2" customFormat="1" ht="24.15" customHeight="1">
      <c r="A243" s="32"/>
      <c r="B243" s="144"/>
      <c r="C243" s="145" t="s">
        <v>356</v>
      </c>
      <c r="D243" s="145" t="s">
        <v>147</v>
      </c>
      <c r="E243" s="146" t="s">
        <v>357</v>
      </c>
      <c r="F243" s="147" t="s">
        <v>358</v>
      </c>
      <c r="G243" s="148" t="s">
        <v>150</v>
      </c>
      <c r="H243" s="149">
        <v>46.097999999999999</v>
      </c>
      <c r="I243" s="150"/>
      <c r="J243" s="151">
        <f>ROUND(I243*H243,2)</f>
        <v>0</v>
      </c>
      <c r="K243" s="152"/>
      <c r="L243" s="33"/>
      <c r="M243" s="153" t="s">
        <v>1</v>
      </c>
      <c r="N243" s="154" t="s">
        <v>38</v>
      </c>
      <c r="O243" s="58"/>
      <c r="P243" s="155">
        <f>O243*H243</f>
        <v>0</v>
      </c>
      <c r="Q243" s="155">
        <v>4.3800000000000002E-3</v>
      </c>
      <c r="R243" s="155">
        <f>Q243*H243</f>
        <v>0.20190924000000002</v>
      </c>
      <c r="S243" s="155">
        <v>0</v>
      </c>
      <c r="T243" s="156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7" t="s">
        <v>151</v>
      </c>
      <c r="AT243" s="157" t="s">
        <v>147</v>
      </c>
      <c r="AU243" s="157" t="s">
        <v>83</v>
      </c>
      <c r="AY243" s="17" t="s">
        <v>145</v>
      </c>
      <c r="BE243" s="158">
        <f>IF(N243="základní",J243,0)</f>
        <v>0</v>
      </c>
      <c r="BF243" s="158">
        <f>IF(N243="snížená",J243,0)</f>
        <v>0</v>
      </c>
      <c r="BG243" s="158">
        <f>IF(N243="zákl. přenesená",J243,0)</f>
        <v>0</v>
      </c>
      <c r="BH243" s="158">
        <f>IF(N243="sníž. přenesená",J243,0)</f>
        <v>0</v>
      </c>
      <c r="BI243" s="158">
        <f>IF(N243="nulová",J243,0)</f>
        <v>0</v>
      </c>
      <c r="BJ243" s="17" t="s">
        <v>81</v>
      </c>
      <c r="BK243" s="158">
        <f>ROUND(I243*H243,2)</f>
        <v>0</v>
      </c>
      <c r="BL243" s="17" t="s">
        <v>151</v>
      </c>
      <c r="BM243" s="157" t="s">
        <v>359</v>
      </c>
    </row>
    <row r="244" spans="1:65" s="13" customFormat="1" ht="10.199999999999999">
      <c r="B244" s="159"/>
      <c r="D244" s="160" t="s">
        <v>153</v>
      </c>
      <c r="E244" s="161" t="s">
        <v>1</v>
      </c>
      <c r="F244" s="162" t="s">
        <v>360</v>
      </c>
      <c r="H244" s="163">
        <v>46.097999999999999</v>
      </c>
      <c r="I244" s="164"/>
      <c r="L244" s="159"/>
      <c r="M244" s="165"/>
      <c r="N244" s="166"/>
      <c r="O244" s="166"/>
      <c r="P244" s="166"/>
      <c r="Q244" s="166"/>
      <c r="R244" s="166"/>
      <c r="S244" s="166"/>
      <c r="T244" s="167"/>
      <c r="AT244" s="161" t="s">
        <v>153</v>
      </c>
      <c r="AU244" s="161" t="s">
        <v>83</v>
      </c>
      <c r="AV244" s="13" t="s">
        <v>83</v>
      </c>
      <c r="AW244" s="13" t="s">
        <v>30</v>
      </c>
      <c r="AX244" s="13" t="s">
        <v>81</v>
      </c>
      <c r="AY244" s="161" t="s">
        <v>145</v>
      </c>
    </row>
    <row r="245" spans="1:65" s="2" customFormat="1" ht="24.15" customHeight="1">
      <c r="A245" s="32"/>
      <c r="B245" s="144"/>
      <c r="C245" s="145" t="s">
        <v>197</v>
      </c>
      <c r="D245" s="145" t="s">
        <v>147</v>
      </c>
      <c r="E245" s="146" t="s">
        <v>361</v>
      </c>
      <c r="F245" s="147" t="s">
        <v>362</v>
      </c>
      <c r="G245" s="148" t="s">
        <v>202</v>
      </c>
      <c r="H245" s="149">
        <v>30.63</v>
      </c>
      <c r="I245" s="150"/>
      <c r="J245" s="151">
        <f>ROUND(I245*H245,2)</f>
        <v>0</v>
      </c>
      <c r="K245" s="152"/>
      <c r="L245" s="33"/>
      <c r="M245" s="153" t="s">
        <v>1</v>
      </c>
      <c r="N245" s="154" t="s">
        <v>38</v>
      </c>
      <c r="O245" s="58"/>
      <c r="P245" s="155">
        <f>O245*H245</f>
        <v>0</v>
      </c>
      <c r="Q245" s="155">
        <v>0</v>
      </c>
      <c r="R245" s="155">
        <f>Q245*H245</f>
        <v>0</v>
      </c>
      <c r="S245" s="155">
        <v>0</v>
      </c>
      <c r="T245" s="156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7" t="s">
        <v>151</v>
      </c>
      <c r="AT245" s="157" t="s">
        <v>147</v>
      </c>
      <c r="AU245" s="157" t="s">
        <v>83</v>
      </c>
      <c r="AY245" s="17" t="s">
        <v>145</v>
      </c>
      <c r="BE245" s="158">
        <f>IF(N245="základní",J245,0)</f>
        <v>0</v>
      </c>
      <c r="BF245" s="158">
        <f>IF(N245="snížená",J245,0)</f>
        <v>0</v>
      </c>
      <c r="BG245" s="158">
        <f>IF(N245="zákl. přenesená",J245,0)</f>
        <v>0</v>
      </c>
      <c r="BH245" s="158">
        <f>IF(N245="sníž. přenesená",J245,0)</f>
        <v>0</v>
      </c>
      <c r="BI245" s="158">
        <f>IF(N245="nulová",J245,0)</f>
        <v>0</v>
      </c>
      <c r="BJ245" s="17" t="s">
        <v>81</v>
      </c>
      <c r="BK245" s="158">
        <f>ROUND(I245*H245,2)</f>
        <v>0</v>
      </c>
      <c r="BL245" s="17" t="s">
        <v>151</v>
      </c>
      <c r="BM245" s="157" t="s">
        <v>363</v>
      </c>
    </row>
    <row r="246" spans="1:65" s="13" customFormat="1" ht="10.199999999999999">
      <c r="B246" s="159"/>
      <c r="D246" s="160" t="s">
        <v>153</v>
      </c>
      <c r="E246" s="161" t="s">
        <v>1</v>
      </c>
      <c r="F246" s="162" t="s">
        <v>332</v>
      </c>
      <c r="H246" s="163">
        <v>30.63</v>
      </c>
      <c r="I246" s="164"/>
      <c r="L246" s="159"/>
      <c r="M246" s="165"/>
      <c r="N246" s="166"/>
      <c r="O246" s="166"/>
      <c r="P246" s="166"/>
      <c r="Q246" s="166"/>
      <c r="R246" s="166"/>
      <c r="S246" s="166"/>
      <c r="T246" s="167"/>
      <c r="AT246" s="161" t="s">
        <v>153</v>
      </c>
      <c r="AU246" s="161" t="s">
        <v>83</v>
      </c>
      <c r="AV246" s="13" t="s">
        <v>83</v>
      </c>
      <c r="AW246" s="13" t="s">
        <v>30</v>
      </c>
      <c r="AX246" s="13" t="s">
        <v>81</v>
      </c>
      <c r="AY246" s="161" t="s">
        <v>145</v>
      </c>
    </row>
    <row r="247" spans="1:65" s="2" customFormat="1" ht="24.15" customHeight="1">
      <c r="A247" s="32"/>
      <c r="B247" s="144"/>
      <c r="C247" s="183" t="s">
        <v>364</v>
      </c>
      <c r="D247" s="183" t="s">
        <v>209</v>
      </c>
      <c r="E247" s="184" t="s">
        <v>365</v>
      </c>
      <c r="F247" s="185" t="s">
        <v>366</v>
      </c>
      <c r="G247" s="186" t="s">
        <v>202</v>
      </c>
      <c r="H247" s="187">
        <v>30.63</v>
      </c>
      <c r="I247" s="188"/>
      <c r="J247" s="189">
        <f>ROUND(I247*H247,2)</f>
        <v>0</v>
      </c>
      <c r="K247" s="190"/>
      <c r="L247" s="191"/>
      <c r="M247" s="192" t="s">
        <v>1</v>
      </c>
      <c r="N247" s="193" t="s">
        <v>38</v>
      </c>
      <c r="O247" s="58"/>
      <c r="P247" s="155">
        <f>O247*H247</f>
        <v>0</v>
      </c>
      <c r="Q247" s="155">
        <v>2.0000000000000001E-4</v>
      </c>
      <c r="R247" s="155">
        <f>Q247*H247</f>
        <v>6.1260000000000004E-3</v>
      </c>
      <c r="S247" s="155">
        <v>0</v>
      </c>
      <c r="T247" s="156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7" t="s">
        <v>212</v>
      </c>
      <c r="AT247" s="157" t="s">
        <v>209</v>
      </c>
      <c r="AU247" s="157" t="s">
        <v>83</v>
      </c>
      <c r="AY247" s="17" t="s">
        <v>145</v>
      </c>
      <c r="BE247" s="158">
        <f>IF(N247="základní",J247,0)</f>
        <v>0</v>
      </c>
      <c r="BF247" s="158">
        <f>IF(N247="snížená",J247,0)</f>
        <v>0</v>
      </c>
      <c r="BG247" s="158">
        <f>IF(N247="zákl. přenesená",J247,0)</f>
        <v>0</v>
      </c>
      <c r="BH247" s="158">
        <f>IF(N247="sníž. přenesená",J247,0)</f>
        <v>0</v>
      </c>
      <c r="BI247" s="158">
        <f>IF(N247="nulová",J247,0)</f>
        <v>0</v>
      </c>
      <c r="BJ247" s="17" t="s">
        <v>81</v>
      </c>
      <c r="BK247" s="158">
        <f>ROUND(I247*H247,2)</f>
        <v>0</v>
      </c>
      <c r="BL247" s="17" t="s">
        <v>151</v>
      </c>
      <c r="BM247" s="157" t="s">
        <v>367</v>
      </c>
    </row>
    <row r="248" spans="1:65" s="13" customFormat="1" ht="10.199999999999999">
      <c r="B248" s="159"/>
      <c r="D248" s="160" t="s">
        <v>153</v>
      </c>
      <c r="E248" s="161" t="s">
        <v>1</v>
      </c>
      <c r="F248" s="162" t="s">
        <v>332</v>
      </c>
      <c r="H248" s="163">
        <v>30.63</v>
      </c>
      <c r="I248" s="164"/>
      <c r="L248" s="159"/>
      <c r="M248" s="165"/>
      <c r="N248" s="166"/>
      <c r="O248" s="166"/>
      <c r="P248" s="166"/>
      <c r="Q248" s="166"/>
      <c r="R248" s="166"/>
      <c r="S248" s="166"/>
      <c r="T248" s="167"/>
      <c r="AT248" s="161" t="s">
        <v>153</v>
      </c>
      <c r="AU248" s="161" t="s">
        <v>83</v>
      </c>
      <c r="AV248" s="13" t="s">
        <v>83</v>
      </c>
      <c r="AW248" s="13" t="s">
        <v>30</v>
      </c>
      <c r="AX248" s="13" t="s">
        <v>81</v>
      </c>
      <c r="AY248" s="161" t="s">
        <v>145</v>
      </c>
    </row>
    <row r="249" spans="1:65" s="2" customFormat="1" ht="24.15" customHeight="1">
      <c r="A249" s="32"/>
      <c r="B249" s="144"/>
      <c r="C249" s="145" t="s">
        <v>368</v>
      </c>
      <c r="D249" s="145" t="s">
        <v>147</v>
      </c>
      <c r="E249" s="146" t="s">
        <v>369</v>
      </c>
      <c r="F249" s="147" t="s">
        <v>370</v>
      </c>
      <c r="G249" s="148" t="s">
        <v>150</v>
      </c>
      <c r="H249" s="149">
        <v>46.097999999999999</v>
      </c>
      <c r="I249" s="150"/>
      <c r="J249" s="151">
        <f>ROUND(I249*H249,2)</f>
        <v>0</v>
      </c>
      <c r="K249" s="152"/>
      <c r="L249" s="33"/>
      <c r="M249" s="153" t="s">
        <v>1</v>
      </c>
      <c r="N249" s="154" t="s">
        <v>38</v>
      </c>
      <c r="O249" s="58"/>
      <c r="P249" s="155">
        <f>O249*H249</f>
        <v>0</v>
      </c>
      <c r="Q249" s="155">
        <v>6.5599999999999999E-3</v>
      </c>
      <c r="R249" s="155">
        <f>Q249*H249</f>
        <v>0.30240287999999999</v>
      </c>
      <c r="S249" s="155">
        <v>0</v>
      </c>
      <c r="T249" s="156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7" t="s">
        <v>151</v>
      </c>
      <c r="AT249" s="157" t="s">
        <v>147</v>
      </c>
      <c r="AU249" s="157" t="s">
        <v>83</v>
      </c>
      <c r="AY249" s="17" t="s">
        <v>145</v>
      </c>
      <c r="BE249" s="158">
        <f>IF(N249="základní",J249,0)</f>
        <v>0</v>
      </c>
      <c r="BF249" s="158">
        <f>IF(N249="snížená",J249,0)</f>
        <v>0</v>
      </c>
      <c r="BG249" s="158">
        <f>IF(N249="zákl. přenesená",J249,0)</f>
        <v>0</v>
      </c>
      <c r="BH249" s="158">
        <f>IF(N249="sníž. přenesená",J249,0)</f>
        <v>0</v>
      </c>
      <c r="BI249" s="158">
        <f>IF(N249="nulová",J249,0)</f>
        <v>0</v>
      </c>
      <c r="BJ249" s="17" t="s">
        <v>81</v>
      </c>
      <c r="BK249" s="158">
        <f>ROUND(I249*H249,2)</f>
        <v>0</v>
      </c>
      <c r="BL249" s="17" t="s">
        <v>151</v>
      </c>
      <c r="BM249" s="157" t="s">
        <v>371</v>
      </c>
    </row>
    <row r="250" spans="1:65" s="2" customFormat="1" ht="24.15" customHeight="1">
      <c r="A250" s="32"/>
      <c r="B250" s="144"/>
      <c r="C250" s="145" t="s">
        <v>372</v>
      </c>
      <c r="D250" s="145" t="s">
        <v>147</v>
      </c>
      <c r="E250" s="146" t="s">
        <v>373</v>
      </c>
      <c r="F250" s="147" t="s">
        <v>374</v>
      </c>
      <c r="G250" s="148" t="s">
        <v>150</v>
      </c>
      <c r="H250" s="149">
        <v>46.097999999999999</v>
      </c>
      <c r="I250" s="150"/>
      <c r="J250" s="151">
        <f>ROUND(I250*H250,2)</f>
        <v>0</v>
      </c>
      <c r="K250" s="152"/>
      <c r="L250" s="33"/>
      <c r="M250" s="153" t="s">
        <v>1</v>
      </c>
      <c r="N250" s="154" t="s">
        <v>38</v>
      </c>
      <c r="O250" s="58"/>
      <c r="P250" s="155">
        <f>O250*H250</f>
        <v>0</v>
      </c>
      <c r="Q250" s="155">
        <v>2.6800000000000001E-3</v>
      </c>
      <c r="R250" s="155">
        <f>Q250*H250</f>
        <v>0.12354264</v>
      </c>
      <c r="S250" s="155">
        <v>0</v>
      </c>
      <c r="T250" s="156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7" t="s">
        <v>151</v>
      </c>
      <c r="AT250" s="157" t="s">
        <v>147</v>
      </c>
      <c r="AU250" s="157" t="s">
        <v>83</v>
      </c>
      <c r="AY250" s="17" t="s">
        <v>145</v>
      </c>
      <c r="BE250" s="158">
        <f>IF(N250="základní",J250,0)</f>
        <v>0</v>
      </c>
      <c r="BF250" s="158">
        <f>IF(N250="snížená",J250,0)</f>
        <v>0</v>
      </c>
      <c r="BG250" s="158">
        <f>IF(N250="zákl. přenesená",J250,0)</f>
        <v>0</v>
      </c>
      <c r="BH250" s="158">
        <f>IF(N250="sníž. přenesená",J250,0)</f>
        <v>0</v>
      </c>
      <c r="BI250" s="158">
        <f>IF(N250="nulová",J250,0)</f>
        <v>0</v>
      </c>
      <c r="BJ250" s="17" t="s">
        <v>81</v>
      </c>
      <c r="BK250" s="158">
        <f>ROUND(I250*H250,2)</f>
        <v>0</v>
      </c>
      <c r="BL250" s="17" t="s">
        <v>151</v>
      </c>
      <c r="BM250" s="157" t="s">
        <v>375</v>
      </c>
    </row>
    <row r="251" spans="1:65" s="2" customFormat="1" ht="24.15" customHeight="1">
      <c r="A251" s="32"/>
      <c r="B251" s="144"/>
      <c r="C251" s="145" t="s">
        <v>376</v>
      </c>
      <c r="D251" s="145" t="s">
        <v>147</v>
      </c>
      <c r="E251" s="146" t="s">
        <v>377</v>
      </c>
      <c r="F251" s="147" t="s">
        <v>378</v>
      </c>
      <c r="G251" s="148" t="s">
        <v>157</v>
      </c>
      <c r="H251" s="149">
        <v>21.623000000000001</v>
      </c>
      <c r="I251" s="150"/>
      <c r="J251" s="151">
        <f>ROUND(I251*H251,2)</f>
        <v>0</v>
      </c>
      <c r="K251" s="152"/>
      <c r="L251" s="33"/>
      <c r="M251" s="153" t="s">
        <v>1</v>
      </c>
      <c r="N251" s="154" t="s">
        <v>38</v>
      </c>
      <c r="O251" s="58"/>
      <c r="P251" s="155">
        <f>O251*H251</f>
        <v>0</v>
      </c>
      <c r="Q251" s="155">
        <v>2.45329</v>
      </c>
      <c r="R251" s="155">
        <f>Q251*H251</f>
        <v>53.047489670000004</v>
      </c>
      <c r="S251" s="155">
        <v>0</v>
      </c>
      <c r="T251" s="156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7" t="s">
        <v>151</v>
      </c>
      <c r="AT251" s="157" t="s">
        <v>147</v>
      </c>
      <c r="AU251" s="157" t="s">
        <v>83</v>
      </c>
      <c r="AY251" s="17" t="s">
        <v>145</v>
      </c>
      <c r="BE251" s="158">
        <f>IF(N251="základní",J251,0)</f>
        <v>0</v>
      </c>
      <c r="BF251" s="158">
        <f>IF(N251="snížená",J251,0)</f>
        <v>0</v>
      </c>
      <c r="BG251" s="158">
        <f>IF(N251="zákl. přenesená",J251,0)</f>
        <v>0</v>
      </c>
      <c r="BH251" s="158">
        <f>IF(N251="sníž. přenesená",J251,0)</f>
        <v>0</v>
      </c>
      <c r="BI251" s="158">
        <f>IF(N251="nulová",J251,0)</f>
        <v>0</v>
      </c>
      <c r="BJ251" s="17" t="s">
        <v>81</v>
      </c>
      <c r="BK251" s="158">
        <f>ROUND(I251*H251,2)</f>
        <v>0</v>
      </c>
      <c r="BL251" s="17" t="s">
        <v>151</v>
      </c>
      <c r="BM251" s="157" t="s">
        <v>379</v>
      </c>
    </row>
    <row r="252" spans="1:65" s="13" customFormat="1" ht="10.199999999999999">
      <c r="B252" s="159"/>
      <c r="D252" s="160" t="s">
        <v>153</v>
      </c>
      <c r="E252" s="161" t="s">
        <v>1</v>
      </c>
      <c r="F252" s="162" t="s">
        <v>380</v>
      </c>
      <c r="H252" s="163">
        <v>21.623000000000001</v>
      </c>
      <c r="I252" s="164"/>
      <c r="L252" s="159"/>
      <c r="M252" s="165"/>
      <c r="N252" s="166"/>
      <c r="O252" s="166"/>
      <c r="P252" s="166"/>
      <c r="Q252" s="166"/>
      <c r="R252" s="166"/>
      <c r="S252" s="166"/>
      <c r="T252" s="167"/>
      <c r="AT252" s="161" t="s">
        <v>153</v>
      </c>
      <c r="AU252" s="161" t="s">
        <v>83</v>
      </c>
      <c r="AV252" s="13" t="s">
        <v>83</v>
      </c>
      <c r="AW252" s="13" t="s">
        <v>30</v>
      </c>
      <c r="AX252" s="13" t="s">
        <v>81</v>
      </c>
      <c r="AY252" s="161" t="s">
        <v>145</v>
      </c>
    </row>
    <row r="253" spans="1:65" s="2" customFormat="1" ht="33" customHeight="1">
      <c r="A253" s="32"/>
      <c r="B253" s="144"/>
      <c r="C253" s="145" t="s">
        <v>381</v>
      </c>
      <c r="D253" s="145" t="s">
        <v>147</v>
      </c>
      <c r="E253" s="146" t="s">
        <v>382</v>
      </c>
      <c r="F253" s="147" t="s">
        <v>383</v>
      </c>
      <c r="G253" s="148" t="s">
        <v>157</v>
      </c>
      <c r="H253" s="149">
        <v>21.623000000000001</v>
      </c>
      <c r="I253" s="150"/>
      <c r="J253" s="151">
        <f>ROUND(I253*H253,2)</f>
        <v>0</v>
      </c>
      <c r="K253" s="152"/>
      <c r="L253" s="33"/>
      <c r="M253" s="153" t="s">
        <v>1</v>
      </c>
      <c r="N253" s="154" t="s">
        <v>38</v>
      </c>
      <c r="O253" s="58"/>
      <c r="P253" s="155">
        <f>O253*H253</f>
        <v>0</v>
      </c>
      <c r="Q253" s="155">
        <v>3.0300000000000001E-2</v>
      </c>
      <c r="R253" s="155">
        <f>Q253*H253</f>
        <v>0.65517690000000006</v>
      </c>
      <c r="S253" s="155">
        <v>0</v>
      </c>
      <c r="T253" s="156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7" t="s">
        <v>151</v>
      </c>
      <c r="AT253" s="157" t="s">
        <v>147</v>
      </c>
      <c r="AU253" s="157" t="s">
        <v>83</v>
      </c>
      <c r="AY253" s="17" t="s">
        <v>145</v>
      </c>
      <c r="BE253" s="158">
        <f>IF(N253="základní",J253,0)</f>
        <v>0</v>
      </c>
      <c r="BF253" s="158">
        <f>IF(N253="snížená",J253,0)</f>
        <v>0</v>
      </c>
      <c r="BG253" s="158">
        <f>IF(N253="zákl. přenesená",J253,0)</f>
        <v>0</v>
      </c>
      <c r="BH253" s="158">
        <f>IF(N253="sníž. přenesená",J253,0)</f>
        <v>0</v>
      </c>
      <c r="BI253" s="158">
        <f>IF(N253="nulová",J253,0)</f>
        <v>0</v>
      </c>
      <c r="BJ253" s="17" t="s">
        <v>81</v>
      </c>
      <c r="BK253" s="158">
        <f>ROUND(I253*H253,2)</f>
        <v>0</v>
      </c>
      <c r="BL253" s="17" t="s">
        <v>151</v>
      </c>
      <c r="BM253" s="157" t="s">
        <v>384</v>
      </c>
    </row>
    <row r="254" spans="1:65" s="2" customFormat="1" ht="16.5" customHeight="1">
      <c r="A254" s="32"/>
      <c r="B254" s="144"/>
      <c r="C254" s="145" t="s">
        <v>385</v>
      </c>
      <c r="D254" s="145" t="s">
        <v>147</v>
      </c>
      <c r="E254" s="146" t="s">
        <v>386</v>
      </c>
      <c r="F254" s="147" t="s">
        <v>387</v>
      </c>
      <c r="G254" s="148" t="s">
        <v>150</v>
      </c>
      <c r="H254" s="149">
        <v>4319.49</v>
      </c>
      <c r="I254" s="150"/>
      <c r="J254" s="151">
        <f>ROUND(I254*H254,2)</f>
        <v>0</v>
      </c>
      <c r="K254" s="152"/>
      <c r="L254" s="33"/>
      <c r="M254" s="153" t="s">
        <v>1</v>
      </c>
      <c r="N254" s="154" t="s">
        <v>38</v>
      </c>
      <c r="O254" s="58"/>
      <c r="P254" s="155">
        <f>O254*H254</f>
        <v>0</v>
      </c>
      <c r="Q254" s="155">
        <v>3.3E-4</v>
      </c>
      <c r="R254" s="155">
        <f>Q254*H254</f>
        <v>1.4254316999999999</v>
      </c>
      <c r="S254" s="155">
        <v>0</v>
      </c>
      <c r="T254" s="156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7" t="s">
        <v>151</v>
      </c>
      <c r="AT254" s="157" t="s">
        <v>147</v>
      </c>
      <c r="AU254" s="157" t="s">
        <v>83</v>
      </c>
      <c r="AY254" s="17" t="s">
        <v>145</v>
      </c>
      <c r="BE254" s="158">
        <f>IF(N254="základní",J254,0)</f>
        <v>0</v>
      </c>
      <c r="BF254" s="158">
        <f>IF(N254="snížená",J254,0)</f>
        <v>0</v>
      </c>
      <c r="BG254" s="158">
        <f>IF(N254="zákl. přenesená",J254,0)</f>
        <v>0</v>
      </c>
      <c r="BH254" s="158">
        <f>IF(N254="sníž. přenesená",J254,0)</f>
        <v>0</v>
      </c>
      <c r="BI254" s="158">
        <f>IF(N254="nulová",J254,0)</f>
        <v>0</v>
      </c>
      <c r="BJ254" s="17" t="s">
        <v>81</v>
      </c>
      <c r="BK254" s="158">
        <f>ROUND(I254*H254,2)</f>
        <v>0</v>
      </c>
      <c r="BL254" s="17" t="s">
        <v>151</v>
      </c>
      <c r="BM254" s="157" t="s">
        <v>388</v>
      </c>
    </row>
    <row r="255" spans="1:65" s="13" customFormat="1" ht="10.199999999999999">
      <c r="B255" s="159"/>
      <c r="D255" s="160" t="s">
        <v>153</v>
      </c>
      <c r="E255" s="161" t="s">
        <v>1</v>
      </c>
      <c r="F255" s="162" t="s">
        <v>389</v>
      </c>
      <c r="H255" s="163">
        <v>4319.49</v>
      </c>
      <c r="I255" s="164"/>
      <c r="L255" s="159"/>
      <c r="M255" s="165"/>
      <c r="N255" s="166"/>
      <c r="O255" s="166"/>
      <c r="P255" s="166"/>
      <c r="Q255" s="166"/>
      <c r="R255" s="166"/>
      <c r="S255" s="166"/>
      <c r="T255" s="167"/>
      <c r="AT255" s="161" t="s">
        <v>153</v>
      </c>
      <c r="AU255" s="161" t="s">
        <v>83</v>
      </c>
      <c r="AV255" s="13" t="s">
        <v>83</v>
      </c>
      <c r="AW255" s="13" t="s">
        <v>30</v>
      </c>
      <c r="AX255" s="13" t="s">
        <v>81</v>
      </c>
      <c r="AY255" s="161" t="s">
        <v>145</v>
      </c>
    </row>
    <row r="256" spans="1:65" s="2" customFormat="1" ht="33" customHeight="1">
      <c r="A256" s="32"/>
      <c r="B256" s="144"/>
      <c r="C256" s="145" t="s">
        <v>390</v>
      </c>
      <c r="D256" s="145" t="s">
        <v>147</v>
      </c>
      <c r="E256" s="146" t="s">
        <v>391</v>
      </c>
      <c r="F256" s="147" t="s">
        <v>392</v>
      </c>
      <c r="G256" s="148" t="s">
        <v>150</v>
      </c>
      <c r="H256" s="149">
        <v>1386</v>
      </c>
      <c r="I256" s="150"/>
      <c r="J256" s="151">
        <f>ROUND(I256*H256,2)</f>
        <v>0</v>
      </c>
      <c r="K256" s="152"/>
      <c r="L256" s="33"/>
      <c r="M256" s="153" t="s">
        <v>1</v>
      </c>
      <c r="N256" s="154" t="s">
        <v>38</v>
      </c>
      <c r="O256" s="58"/>
      <c r="P256" s="155">
        <f>O256*H256</f>
        <v>0</v>
      </c>
      <c r="Q256" s="155">
        <v>7.3499999999999998E-3</v>
      </c>
      <c r="R256" s="155">
        <f>Q256*H256</f>
        <v>10.187099999999999</v>
      </c>
      <c r="S256" s="155">
        <v>0</v>
      </c>
      <c r="T256" s="156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7" t="s">
        <v>151</v>
      </c>
      <c r="AT256" s="157" t="s">
        <v>147</v>
      </c>
      <c r="AU256" s="157" t="s">
        <v>83</v>
      </c>
      <c r="AY256" s="17" t="s">
        <v>145</v>
      </c>
      <c r="BE256" s="158">
        <f>IF(N256="základní",J256,0)</f>
        <v>0</v>
      </c>
      <c r="BF256" s="158">
        <f>IF(N256="snížená",J256,0)</f>
        <v>0</v>
      </c>
      <c r="BG256" s="158">
        <f>IF(N256="zákl. přenesená",J256,0)</f>
        <v>0</v>
      </c>
      <c r="BH256" s="158">
        <f>IF(N256="sníž. přenesená",J256,0)</f>
        <v>0</v>
      </c>
      <c r="BI256" s="158">
        <f>IF(N256="nulová",J256,0)</f>
        <v>0</v>
      </c>
      <c r="BJ256" s="17" t="s">
        <v>81</v>
      </c>
      <c r="BK256" s="158">
        <f>ROUND(I256*H256,2)</f>
        <v>0</v>
      </c>
      <c r="BL256" s="17" t="s">
        <v>151</v>
      </c>
      <c r="BM256" s="157" t="s">
        <v>393</v>
      </c>
    </row>
    <row r="257" spans="1:65" s="2" customFormat="1" ht="24.15" customHeight="1">
      <c r="A257" s="32"/>
      <c r="B257" s="144"/>
      <c r="C257" s="145" t="s">
        <v>394</v>
      </c>
      <c r="D257" s="145" t="s">
        <v>147</v>
      </c>
      <c r="E257" s="146" t="s">
        <v>395</v>
      </c>
      <c r="F257" s="147" t="s">
        <v>396</v>
      </c>
      <c r="G257" s="148" t="s">
        <v>150</v>
      </c>
      <c r="H257" s="149">
        <v>1386</v>
      </c>
      <c r="I257" s="150"/>
      <c r="J257" s="151">
        <f>ROUND(I257*H257,2)</f>
        <v>0</v>
      </c>
      <c r="K257" s="152"/>
      <c r="L257" s="33"/>
      <c r="M257" s="153" t="s">
        <v>1</v>
      </c>
      <c r="N257" s="154" t="s">
        <v>38</v>
      </c>
      <c r="O257" s="58"/>
      <c r="P257" s="155">
        <f>O257*H257</f>
        <v>0</v>
      </c>
      <c r="Q257" s="155">
        <v>9.9799999999999993E-3</v>
      </c>
      <c r="R257" s="155">
        <f>Q257*H257</f>
        <v>13.832279999999999</v>
      </c>
      <c r="S257" s="155">
        <v>0</v>
      </c>
      <c r="T257" s="156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7" t="s">
        <v>151</v>
      </c>
      <c r="AT257" s="157" t="s">
        <v>147</v>
      </c>
      <c r="AU257" s="157" t="s">
        <v>83</v>
      </c>
      <c r="AY257" s="17" t="s">
        <v>145</v>
      </c>
      <c r="BE257" s="158">
        <f>IF(N257="základní",J257,0)</f>
        <v>0</v>
      </c>
      <c r="BF257" s="158">
        <f>IF(N257="snížená",J257,0)</f>
        <v>0</v>
      </c>
      <c r="BG257" s="158">
        <f>IF(N257="zákl. přenesená",J257,0)</f>
        <v>0</v>
      </c>
      <c r="BH257" s="158">
        <f>IF(N257="sníž. přenesená",J257,0)</f>
        <v>0</v>
      </c>
      <c r="BI257" s="158">
        <f>IF(N257="nulová",J257,0)</f>
        <v>0</v>
      </c>
      <c r="BJ257" s="17" t="s">
        <v>81</v>
      </c>
      <c r="BK257" s="158">
        <f>ROUND(I257*H257,2)</f>
        <v>0</v>
      </c>
      <c r="BL257" s="17" t="s">
        <v>151</v>
      </c>
      <c r="BM257" s="157" t="s">
        <v>397</v>
      </c>
    </row>
    <row r="258" spans="1:65" s="2" customFormat="1" ht="21.75" customHeight="1">
      <c r="A258" s="32"/>
      <c r="B258" s="144"/>
      <c r="C258" s="145" t="s">
        <v>398</v>
      </c>
      <c r="D258" s="145" t="s">
        <v>147</v>
      </c>
      <c r="E258" s="146" t="s">
        <v>399</v>
      </c>
      <c r="F258" s="147" t="s">
        <v>400</v>
      </c>
      <c r="G258" s="148" t="s">
        <v>150</v>
      </c>
      <c r="H258" s="149">
        <v>60.945</v>
      </c>
      <c r="I258" s="150"/>
      <c r="J258" s="151">
        <f>ROUND(I258*H258,2)</f>
        <v>0</v>
      </c>
      <c r="K258" s="152"/>
      <c r="L258" s="33"/>
      <c r="M258" s="153" t="s">
        <v>1</v>
      </c>
      <c r="N258" s="154" t="s">
        <v>38</v>
      </c>
      <c r="O258" s="58"/>
      <c r="P258" s="155">
        <f>O258*H258</f>
        <v>0</v>
      </c>
      <c r="Q258" s="155">
        <v>0.45929999999999999</v>
      </c>
      <c r="R258" s="155">
        <f>Q258*H258</f>
        <v>27.9920385</v>
      </c>
      <c r="S258" s="155">
        <v>0</v>
      </c>
      <c r="T258" s="156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7" t="s">
        <v>151</v>
      </c>
      <c r="AT258" s="157" t="s">
        <v>147</v>
      </c>
      <c r="AU258" s="157" t="s">
        <v>83</v>
      </c>
      <c r="AY258" s="17" t="s">
        <v>145</v>
      </c>
      <c r="BE258" s="158">
        <f>IF(N258="základní",J258,0)</f>
        <v>0</v>
      </c>
      <c r="BF258" s="158">
        <f>IF(N258="snížená",J258,0)</f>
        <v>0</v>
      </c>
      <c r="BG258" s="158">
        <f>IF(N258="zákl. přenesená",J258,0)</f>
        <v>0</v>
      </c>
      <c r="BH258" s="158">
        <f>IF(N258="sníž. přenesená",J258,0)</f>
        <v>0</v>
      </c>
      <c r="BI258" s="158">
        <f>IF(N258="nulová",J258,0)</f>
        <v>0</v>
      </c>
      <c r="BJ258" s="17" t="s">
        <v>81</v>
      </c>
      <c r="BK258" s="158">
        <f>ROUND(I258*H258,2)</f>
        <v>0</v>
      </c>
      <c r="BL258" s="17" t="s">
        <v>151</v>
      </c>
      <c r="BM258" s="157" t="s">
        <v>401</v>
      </c>
    </row>
    <row r="259" spans="1:65" s="13" customFormat="1" ht="10.199999999999999">
      <c r="B259" s="159"/>
      <c r="D259" s="160" t="s">
        <v>153</v>
      </c>
      <c r="E259" s="161" t="s">
        <v>1</v>
      </c>
      <c r="F259" s="162" t="s">
        <v>402</v>
      </c>
      <c r="H259" s="163">
        <v>60.945</v>
      </c>
      <c r="I259" s="164"/>
      <c r="L259" s="159"/>
      <c r="M259" s="165"/>
      <c r="N259" s="166"/>
      <c r="O259" s="166"/>
      <c r="P259" s="166"/>
      <c r="Q259" s="166"/>
      <c r="R259" s="166"/>
      <c r="S259" s="166"/>
      <c r="T259" s="167"/>
      <c r="AT259" s="161" t="s">
        <v>153</v>
      </c>
      <c r="AU259" s="161" t="s">
        <v>83</v>
      </c>
      <c r="AV259" s="13" t="s">
        <v>83</v>
      </c>
      <c r="AW259" s="13" t="s">
        <v>30</v>
      </c>
      <c r="AX259" s="13" t="s">
        <v>81</v>
      </c>
      <c r="AY259" s="161" t="s">
        <v>145</v>
      </c>
    </row>
    <row r="260" spans="1:65" s="12" customFormat="1" ht="22.8" customHeight="1">
      <c r="B260" s="131"/>
      <c r="D260" s="132" t="s">
        <v>72</v>
      </c>
      <c r="E260" s="142" t="s">
        <v>212</v>
      </c>
      <c r="F260" s="142" t="s">
        <v>403</v>
      </c>
      <c r="I260" s="134"/>
      <c r="J260" s="143">
        <f>BK260</f>
        <v>0</v>
      </c>
      <c r="L260" s="131"/>
      <c r="M260" s="136"/>
      <c r="N260" s="137"/>
      <c r="O260" s="137"/>
      <c r="P260" s="138">
        <f>SUM(P261:P268)</f>
        <v>0</v>
      </c>
      <c r="Q260" s="137"/>
      <c r="R260" s="138">
        <f>SUM(R261:R268)</f>
        <v>2.6849999999999999E-2</v>
      </c>
      <c r="S260" s="137"/>
      <c r="T260" s="139">
        <f>SUM(T261:T268)</f>
        <v>0</v>
      </c>
      <c r="AR260" s="132" t="s">
        <v>81</v>
      </c>
      <c r="AT260" s="140" t="s">
        <v>72</v>
      </c>
      <c r="AU260" s="140" t="s">
        <v>81</v>
      </c>
      <c r="AY260" s="132" t="s">
        <v>145</v>
      </c>
      <c r="BK260" s="141">
        <f>SUM(BK261:BK268)</f>
        <v>0</v>
      </c>
    </row>
    <row r="261" spans="1:65" s="2" customFormat="1" ht="16.5" customHeight="1">
      <c r="A261" s="32"/>
      <c r="B261" s="144"/>
      <c r="C261" s="145" t="s">
        <v>404</v>
      </c>
      <c r="D261" s="145" t="s">
        <v>147</v>
      </c>
      <c r="E261" s="146" t="s">
        <v>405</v>
      </c>
      <c r="F261" s="147" t="s">
        <v>406</v>
      </c>
      <c r="G261" s="148" t="s">
        <v>282</v>
      </c>
      <c r="H261" s="149">
        <v>1</v>
      </c>
      <c r="I261" s="150"/>
      <c r="J261" s="151">
        <f t="shared" ref="J261:J268" si="0">ROUND(I261*H261,2)</f>
        <v>0</v>
      </c>
      <c r="K261" s="152"/>
      <c r="L261" s="33"/>
      <c r="M261" s="153" t="s">
        <v>1</v>
      </c>
      <c r="N261" s="154" t="s">
        <v>38</v>
      </c>
      <c r="O261" s="58"/>
      <c r="P261" s="155">
        <f t="shared" ref="P261:P268" si="1">O261*H261</f>
        <v>0</v>
      </c>
      <c r="Q261" s="155">
        <v>2.8500000000000001E-3</v>
      </c>
      <c r="R261" s="155">
        <f t="shared" ref="R261:R268" si="2">Q261*H261</f>
        <v>2.8500000000000001E-3</v>
      </c>
      <c r="S261" s="155">
        <v>0</v>
      </c>
      <c r="T261" s="156">
        <f t="shared" ref="T261:T268" si="3"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7" t="s">
        <v>151</v>
      </c>
      <c r="AT261" s="157" t="s">
        <v>147</v>
      </c>
      <c r="AU261" s="157" t="s">
        <v>83</v>
      </c>
      <c r="AY261" s="17" t="s">
        <v>145</v>
      </c>
      <c r="BE261" s="158">
        <f t="shared" ref="BE261:BE268" si="4">IF(N261="základní",J261,0)</f>
        <v>0</v>
      </c>
      <c r="BF261" s="158">
        <f t="shared" ref="BF261:BF268" si="5">IF(N261="snížená",J261,0)</f>
        <v>0</v>
      </c>
      <c r="BG261" s="158">
        <f t="shared" ref="BG261:BG268" si="6">IF(N261="zákl. přenesená",J261,0)</f>
        <v>0</v>
      </c>
      <c r="BH261" s="158">
        <f t="shared" ref="BH261:BH268" si="7">IF(N261="sníž. přenesená",J261,0)</f>
        <v>0</v>
      </c>
      <c r="BI261" s="158">
        <f t="shared" ref="BI261:BI268" si="8">IF(N261="nulová",J261,0)</f>
        <v>0</v>
      </c>
      <c r="BJ261" s="17" t="s">
        <v>81</v>
      </c>
      <c r="BK261" s="158">
        <f t="shared" ref="BK261:BK268" si="9">ROUND(I261*H261,2)</f>
        <v>0</v>
      </c>
      <c r="BL261" s="17" t="s">
        <v>151</v>
      </c>
      <c r="BM261" s="157" t="s">
        <v>407</v>
      </c>
    </row>
    <row r="262" spans="1:65" s="2" customFormat="1" ht="16.5" customHeight="1">
      <c r="A262" s="32"/>
      <c r="B262" s="144"/>
      <c r="C262" s="145" t="s">
        <v>408</v>
      </c>
      <c r="D262" s="145" t="s">
        <v>147</v>
      </c>
      <c r="E262" s="146" t="s">
        <v>409</v>
      </c>
      <c r="F262" s="147" t="s">
        <v>410</v>
      </c>
      <c r="G262" s="148" t="s">
        <v>282</v>
      </c>
      <c r="H262" s="149">
        <v>1</v>
      </c>
      <c r="I262" s="150"/>
      <c r="J262" s="151">
        <f t="shared" si="0"/>
        <v>0</v>
      </c>
      <c r="K262" s="152"/>
      <c r="L262" s="33"/>
      <c r="M262" s="153" t="s">
        <v>1</v>
      </c>
      <c r="N262" s="154" t="s">
        <v>38</v>
      </c>
      <c r="O262" s="58"/>
      <c r="P262" s="155">
        <f t="shared" si="1"/>
        <v>0</v>
      </c>
      <c r="Q262" s="155">
        <v>1.1999999999999999E-3</v>
      </c>
      <c r="R262" s="155">
        <f t="shared" si="2"/>
        <v>1.1999999999999999E-3</v>
      </c>
      <c r="S262" s="155">
        <v>0</v>
      </c>
      <c r="T262" s="156">
        <f t="shared" si="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7" t="s">
        <v>151</v>
      </c>
      <c r="AT262" s="157" t="s">
        <v>147</v>
      </c>
      <c r="AU262" s="157" t="s">
        <v>83</v>
      </c>
      <c r="AY262" s="17" t="s">
        <v>145</v>
      </c>
      <c r="BE262" s="158">
        <f t="shared" si="4"/>
        <v>0</v>
      </c>
      <c r="BF262" s="158">
        <f t="shared" si="5"/>
        <v>0</v>
      </c>
      <c r="BG262" s="158">
        <f t="shared" si="6"/>
        <v>0</v>
      </c>
      <c r="BH262" s="158">
        <f t="shared" si="7"/>
        <v>0</v>
      </c>
      <c r="BI262" s="158">
        <f t="shared" si="8"/>
        <v>0</v>
      </c>
      <c r="BJ262" s="17" t="s">
        <v>81</v>
      </c>
      <c r="BK262" s="158">
        <f t="shared" si="9"/>
        <v>0</v>
      </c>
      <c r="BL262" s="17" t="s">
        <v>151</v>
      </c>
      <c r="BM262" s="157" t="s">
        <v>411</v>
      </c>
    </row>
    <row r="263" spans="1:65" s="2" customFormat="1" ht="21.75" customHeight="1">
      <c r="A263" s="32"/>
      <c r="B263" s="144"/>
      <c r="C263" s="145" t="s">
        <v>412</v>
      </c>
      <c r="D263" s="145" t="s">
        <v>147</v>
      </c>
      <c r="E263" s="146" t="s">
        <v>413</v>
      </c>
      <c r="F263" s="147" t="s">
        <v>414</v>
      </c>
      <c r="G263" s="148" t="s">
        <v>282</v>
      </c>
      <c r="H263" s="149">
        <v>1</v>
      </c>
      <c r="I263" s="150"/>
      <c r="J263" s="151">
        <f t="shared" si="0"/>
        <v>0</v>
      </c>
      <c r="K263" s="152"/>
      <c r="L263" s="33"/>
      <c r="M263" s="153" t="s">
        <v>1</v>
      </c>
      <c r="N263" s="154" t="s">
        <v>38</v>
      </c>
      <c r="O263" s="58"/>
      <c r="P263" s="155">
        <f t="shared" si="1"/>
        <v>0</v>
      </c>
      <c r="Q263" s="155">
        <v>1.1999999999999999E-3</v>
      </c>
      <c r="R263" s="155">
        <f t="shared" si="2"/>
        <v>1.1999999999999999E-3</v>
      </c>
      <c r="S263" s="155">
        <v>0</v>
      </c>
      <c r="T263" s="156">
        <f t="shared" si="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7" t="s">
        <v>151</v>
      </c>
      <c r="AT263" s="157" t="s">
        <v>147</v>
      </c>
      <c r="AU263" s="157" t="s">
        <v>83</v>
      </c>
      <c r="AY263" s="17" t="s">
        <v>145</v>
      </c>
      <c r="BE263" s="158">
        <f t="shared" si="4"/>
        <v>0</v>
      </c>
      <c r="BF263" s="158">
        <f t="shared" si="5"/>
        <v>0</v>
      </c>
      <c r="BG263" s="158">
        <f t="shared" si="6"/>
        <v>0</v>
      </c>
      <c r="BH263" s="158">
        <f t="shared" si="7"/>
        <v>0</v>
      </c>
      <c r="BI263" s="158">
        <f t="shared" si="8"/>
        <v>0</v>
      </c>
      <c r="BJ263" s="17" t="s">
        <v>81</v>
      </c>
      <c r="BK263" s="158">
        <f t="shared" si="9"/>
        <v>0</v>
      </c>
      <c r="BL263" s="17" t="s">
        <v>151</v>
      </c>
      <c r="BM263" s="157" t="s">
        <v>415</v>
      </c>
    </row>
    <row r="264" spans="1:65" s="2" customFormat="1" ht="16.5" customHeight="1">
      <c r="A264" s="32"/>
      <c r="B264" s="144"/>
      <c r="C264" s="145" t="s">
        <v>416</v>
      </c>
      <c r="D264" s="145" t="s">
        <v>147</v>
      </c>
      <c r="E264" s="146" t="s">
        <v>417</v>
      </c>
      <c r="F264" s="147" t="s">
        <v>418</v>
      </c>
      <c r="G264" s="148" t="s">
        <v>282</v>
      </c>
      <c r="H264" s="149">
        <v>1</v>
      </c>
      <c r="I264" s="150"/>
      <c r="J264" s="151">
        <f t="shared" si="0"/>
        <v>0</v>
      </c>
      <c r="K264" s="152"/>
      <c r="L264" s="33"/>
      <c r="M264" s="153" t="s">
        <v>1</v>
      </c>
      <c r="N264" s="154" t="s">
        <v>38</v>
      </c>
      <c r="O264" s="58"/>
      <c r="P264" s="155">
        <f t="shared" si="1"/>
        <v>0</v>
      </c>
      <c r="Q264" s="155">
        <v>1.1999999999999999E-3</v>
      </c>
      <c r="R264" s="155">
        <f t="shared" si="2"/>
        <v>1.1999999999999999E-3</v>
      </c>
      <c r="S264" s="155">
        <v>0</v>
      </c>
      <c r="T264" s="156">
        <f t="shared" si="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7" t="s">
        <v>151</v>
      </c>
      <c r="AT264" s="157" t="s">
        <v>147</v>
      </c>
      <c r="AU264" s="157" t="s">
        <v>83</v>
      </c>
      <c r="AY264" s="17" t="s">
        <v>145</v>
      </c>
      <c r="BE264" s="158">
        <f t="shared" si="4"/>
        <v>0</v>
      </c>
      <c r="BF264" s="158">
        <f t="shared" si="5"/>
        <v>0</v>
      </c>
      <c r="BG264" s="158">
        <f t="shared" si="6"/>
        <v>0</v>
      </c>
      <c r="BH264" s="158">
        <f t="shared" si="7"/>
        <v>0</v>
      </c>
      <c r="BI264" s="158">
        <f t="shared" si="8"/>
        <v>0</v>
      </c>
      <c r="BJ264" s="17" t="s">
        <v>81</v>
      </c>
      <c r="BK264" s="158">
        <f t="shared" si="9"/>
        <v>0</v>
      </c>
      <c r="BL264" s="17" t="s">
        <v>151</v>
      </c>
      <c r="BM264" s="157" t="s">
        <v>419</v>
      </c>
    </row>
    <row r="265" spans="1:65" s="2" customFormat="1" ht="16.5" customHeight="1">
      <c r="A265" s="32"/>
      <c r="B265" s="144"/>
      <c r="C265" s="145" t="s">
        <v>420</v>
      </c>
      <c r="D265" s="145" t="s">
        <v>147</v>
      </c>
      <c r="E265" s="146" t="s">
        <v>421</v>
      </c>
      <c r="F265" s="147" t="s">
        <v>422</v>
      </c>
      <c r="G265" s="148" t="s">
        <v>282</v>
      </c>
      <c r="H265" s="149">
        <v>4</v>
      </c>
      <c r="I265" s="150"/>
      <c r="J265" s="151">
        <f t="shared" si="0"/>
        <v>0</v>
      </c>
      <c r="K265" s="152"/>
      <c r="L265" s="33"/>
      <c r="M265" s="153" t="s">
        <v>1</v>
      </c>
      <c r="N265" s="154" t="s">
        <v>38</v>
      </c>
      <c r="O265" s="58"/>
      <c r="P265" s="155">
        <f t="shared" si="1"/>
        <v>0</v>
      </c>
      <c r="Q265" s="155">
        <v>1.1999999999999999E-3</v>
      </c>
      <c r="R265" s="155">
        <f t="shared" si="2"/>
        <v>4.7999999999999996E-3</v>
      </c>
      <c r="S265" s="155">
        <v>0</v>
      </c>
      <c r="T265" s="156">
        <f t="shared" si="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7" t="s">
        <v>151</v>
      </c>
      <c r="AT265" s="157" t="s">
        <v>147</v>
      </c>
      <c r="AU265" s="157" t="s">
        <v>83</v>
      </c>
      <c r="AY265" s="17" t="s">
        <v>145</v>
      </c>
      <c r="BE265" s="158">
        <f t="shared" si="4"/>
        <v>0</v>
      </c>
      <c r="BF265" s="158">
        <f t="shared" si="5"/>
        <v>0</v>
      </c>
      <c r="BG265" s="158">
        <f t="shared" si="6"/>
        <v>0</v>
      </c>
      <c r="BH265" s="158">
        <f t="shared" si="7"/>
        <v>0</v>
      </c>
      <c r="BI265" s="158">
        <f t="shared" si="8"/>
        <v>0</v>
      </c>
      <c r="BJ265" s="17" t="s">
        <v>81</v>
      </c>
      <c r="BK265" s="158">
        <f t="shared" si="9"/>
        <v>0</v>
      </c>
      <c r="BL265" s="17" t="s">
        <v>151</v>
      </c>
      <c r="BM265" s="157" t="s">
        <v>423</v>
      </c>
    </row>
    <row r="266" spans="1:65" s="2" customFormat="1" ht="16.5" customHeight="1">
      <c r="A266" s="32"/>
      <c r="B266" s="144"/>
      <c r="C266" s="145" t="s">
        <v>424</v>
      </c>
      <c r="D266" s="145" t="s">
        <v>147</v>
      </c>
      <c r="E266" s="146" t="s">
        <v>425</v>
      </c>
      <c r="F266" s="147" t="s">
        <v>426</v>
      </c>
      <c r="G266" s="148" t="s">
        <v>282</v>
      </c>
      <c r="H266" s="149">
        <v>3</v>
      </c>
      <c r="I266" s="150"/>
      <c r="J266" s="151">
        <f t="shared" si="0"/>
        <v>0</v>
      </c>
      <c r="K266" s="152"/>
      <c r="L266" s="33"/>
      <c r="M266" s="153" t="s">
        <v>1</v>
      </c>
      <c r="N266" s="154" t="s">
        <v>38</v>
      </c>
      <c r="O266" s="58"/>
      <c r="P266" s="155">
        <f t="shared" si="1"/>
        <v>0</v>
      </c>
      <c r="Q266" s="155">
        <v>1.1999999999999999E-3</v>
      </c>
      <c r="R266" s="155">
        <f t="shared" si="2"/>
        <v>3.5999999999999999E-3</v>
      </c>
      <c r="S266" s="155">
        <v>0</v>
      </c>
      <c r="T266" s="156">
        <f t="shared" si="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7" t="s">
        <v>151</v>
      </c>
      <c r="AT266" s="157" t="s">
        <v>147</v>
      </c>
      <c r="AU266" s="157" t="s">
        <v>83</v>
      </c>
      <c r="AY266" s="17" t="s">
        <v>145</v>
      </c>
      <c r="BE266" s="158">
        <f t="shared" si="4"/>
        <v>0</v>
      </c>
      <c r="BF266" s="158">
        <f t="shared" si="5"/>
        <v>0</v>
      </c>
      <c r="BG266" s="158">
        <f t="shared" si="6"/>
        <v>0</v>
      </c>
      <c r="BH266" s="158">
        <f t="shared" si="7"/>
        <v>0</v>
      </c>
      <c r="BI266" s="158">
        <f t="shared" si="8"/>
        <v>0</v>
      </c>
      <c r="BJ266" s="17" t="s">
        <v>81</v>
      </c>
      <c r="BK266" s="158">
        <f t="shared" si="9"/>
        <v>0</v>
      </c>
      <c r="BL266" s="17" t="s">
        <v>151</v>
      </c>
      <c r="BM266" s="157" t="s">
        <v>427</v>
      </c>
    </row>
    <row r="267" spans="1:65" s="2" customFormat="1" ht="16.5" customHeight="1">
      <c r="A267" s="32"/>
      <c r="B267" s="144"/>
      <c r="C267" s="145" t="s">
        <v>428</v>
      </c>
      <c r="D267" s="145" t="s">
        <v>147</v>
      </c>
      <c r="E267" s="146" t="s">
        <v>429</v>
      </c>
      <c r="F267" s="147" t="s">
        <v>430</v>
      </c>
      <c r="G267" s="148" t="s">
        <v>282</v>
      </c>
      <c r="H267" s="149">
        <v>6</v>
      </c>
      <c r="I267" s="150"/>
      <c r="J267" s="151">
        <f t="shared" si="0"/>
        <v>0</v>
      </c>
      <c r="K267" s="152"/>
      <c r="L267" s="33"/>
      <c r="M267" s="153" t="s">
        <v>1</v>
      </c>
      <c r="N267" s="154" t="s">
        <v>38</v>
      </c>
      <c r="O267" s="58"/>
      <c r="P267" s="155">
        <f t="shared" si="1"/>
        <v>0</v>
      </c>
      <c r="Q267" s="155">
        <v>1.1999999999999999E-3</v>
      </c>
      <c r="R267" s="155">
        <f t="shared" si="2"/>
        <v>7.1999999999999998E-3</v>
      </c>
      <c r="S267" s="155">
        <v>0</v>
      </c>
      <c r="T267" s="156">
        <f t="shared" si="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7" t="s">
        <v>151</v>
      </c>
      <c r="AT267" s="157" t="s">
        <v>147</v>
      </c>
      <c r="AU267" s="157" t="s">
        <v>83</v>
      </c>
      <c r="AY267" s="17" t="s">
        <v>145</v>
      </c>
      <c r="BE267" s="158">
        <f t="shared" si="4"/>
        <v>0</v>
      </c>
      <c r="BF267" s="158">
        <f t="shared" si="5"/>
        <v>0</v>
      </c>
      <c r="BG267" s="158">
        <f t="shared" si="6"/>
        <v>0</v>
      </c>
      <c r="BH267" s="158">
        <f t="shared" si="7"/>
        <v>0</v>
      </c>
      <c r="BI267" s="158">
        <f t="shared" si="8"/>
        <v>0</v>
      </c>
      <c r="BJ267" s="17" t="s">
        <v>81</v>
      </c>
      <c r="BK267" s="158">
        <f t="shared" si="9"/>
        <v>0</v>
      </c>
      <c r="BL267" s="17" t="s">
        <v>151</v>
      </c>
      <c r="BM267" s="157" t="s">
        <v>431</v>
      </c>
    </row>
    <row r="268" spans="1:65" s="2" customFormat="1" ht="16.5" customHeight="1">
      <c r="A268" s="32"/>
      <c r="B268" s="144"/>
      <c r="C268" s="145" t="s">
        <v>432</v>
      </c>
      <c r="D268" s="145" t="s">
        <v>147</v>
      </c>
      <c r="E268" s="146" t="s">
        <v>433</v>
      </c>
      <c r="F268" s="147" t="s">
        <v>434</v>
      </c>
      <c r="G268" s="148" t="s">
        <v>282</v>
      </c>
      <c r="H268" s="149">
        <v>4</v>
      </c>
      <c r="I268" s="150"/>
      <c r="J268" s="151">
        <f t="shared" si="0"/>
        <v>0</v>
      </c>
      <c r="K268" s="152"/>
      <c r="L268" s="33"/>
      <c r="M268" s="153" t="s">
        <v>1</v>
      </c>
      <c r="N268" s="154" t="s">
        <v>38</v>
      </c>
      <c r="O268" s="58"/>
      <c r="P268" s="155">
        <f t="shared" si="1"/>
        <v>0</v>
      </c>
      <c r="Q268" s="155">
        <v>1.1999999999999999E-3</v>
      </c>
      <c r="R268" s="155">
        <f t="shared" si="2"/>
        <v>4.7999999999999996E-3</v>
      </c>
      <c r="S268" s="155">
        <v>0</v>
      </c>
      <c r="T268" s="156">
        <f t="shared" si="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7" t="s">
        <v>151</v>
      </c>
      <c r="AT268" s="157" t="s">
        <v>147</v>
      </c>
      <c r="AU268" s="157" t="s">
        <v>83</v>
      </c>
      <c r="AY268" s="17" t="s">
        <v>145</v>
      </c>
      <c r="BE268" s="158">
        <f t="shared" si="4"/>
        <v>0</v>
      </c>
      <c r="BF268" s="158">
        <f t="shared" si="5"/>
        <v>0</v>
      </c>
      <c r="BG268" s="158">
        <f t="shared" si="6"/>
        <v>0</v>
      </c>
      <c r="BH268" s="158">
        <f t="shared" si="7"/>
        <v>0</v>
      </c>
      <c r="BI268" s="158">
        <f t="shared" si="8"/>
        <v>0</v>
      </c>
      <c r="BJ268" s="17" t="s">
        <v>81</v>
      </c>
      <c r="BK268" s="158">
        <f t="shared" si="9"/>
        <v>0</v>
      </c>
      <c r="BL268" s="17" t="s">
        <v>151</v>
      </c>
      <c r="BM268" s="157" t="s">
        <v>435</v>
      </c>
    </row>
    <row r="269" spans="1:65" s="12" customFormat="1" ht="22.8" customHeight="1">
      <c r="B269" s="131"/>
      <c r="D269" s="132" t="s">
        <v>72</v>
      </c>
      <c r="E269" s="142" t="s">
        <v>254</v>
      </c>
      <c r="F269" s="142" t="s">
        <v>436</v>
      </c>
      <c r="I269" s="134"/>
      <c r="J269" s="143">
        <f>BK269</f>
        <v>0</v>
      </c>
      <c r="L269" s="131"/>
      <c r="M269" s="136"/>
      <c r="N269" s="137"/>
      <c r="O269" s="137"/>
      <c r="P269" s="138">
        <f>SUM(P270:P274)</f>
        <v>0</v>
      </c>
      <c r="Q269" s="137"/>
      <c r="R269" s="138">
        <f>SUM(R270:R274)</f>
        <v>18.677508460000002</v>
      </c>
      <c r="S269" s="137"/>
      <c r="T269" s="139">
        <f>SUM(T270:T274)</f>
        <v>0.8</v>
      </c>
      <c r="AR269" s="132" t="s">
        <v>81</v>
      </c>
      <c r="AT269" s="140" t="s">
        <v>72</v>
      </c>
      <c r="AU269" s="140" t="s">
        <v>81</v>
      </c>
      <c r="AY269" s="132" t="s">
        <v>145</v>
      </c>
      <c r="BK269" s="141">
        <f>SUM(BK270:BK274)</f>
        <v>0</v>
      </c>
    </row>
    <row r="270" spans="1:65" s="2" customFormat="1" ht="33" customHeight="1">
      <c r="A270" s="32"/>
      <c r="B270" s="144"/>
      <c r="C270" s="145" t="s">
        <v>437</v>
      </c>
      <c r="D270" s="145" t="s">
        <v>147</v>
      </c>
      <c r="E270" s="146" t="s">
        <v>438</v>
      </c>
      <c r="F270" s="147" t="s">
        <v>439</v>
      </c>
      <c r="G270" s="148" t="s">
        <v>202</v>
      </c>
      <c r="H270" s="149">
        <v>121.89</v>
      </c>
      <c r="I270" s="150"/>
      <c r="J270" s="151">
        <f>ROUND(I270*H270,2)</f>
        <v>0</v>
      </c>
      <c r="K270" s="152"/>
      <c r="L270" s="33"/>
      <c r="M270" s="153" t="s">
        <v>1</v>
      </c>
      <c r="N270" s="154" t="s">
        <v>38</v>
      </c>
      <c r="O270" s="58"/>
      <c r="P270" s="155">
        <f>O270*H270</f>
        <v>0</v>
      </c>
      <c r="Q270" s="155">
        <v>9.5990000000000006E-2</v>
      </c>
      <c r="R270" s="155">
        <f>Q270*H270</f>
        <v>11.7002211</v>
      </c>
      <c r="S270" s="155">
        <v>0</v>
      </c>
      <c r="T270" s="156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7" t="s">
        <v>151</v>
      </c>
      <c r="AT270" s="157" t="s">
        <v>147</v>
      </c>
      <c r="AU270" s="157" t="s">
        <v>83</v>
      </c>
      <c r="AY270" s="17" t="s">
        <v>145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7" t="s">
        <v>81</v>
      </c>
      <c r="BK270" s="158">
        <f>ROUND(I270*H270,2)</f>
        <v>0</v>
      </c>
      <c r="BL270" s="17" t="s">
        <v>151</v>
      </c>
      <c r="BM270" s="157" t="s">
        <v>440</v>
      </c>
    </row>
    <row r="271" spans="1:65" s="13" customFormat="1" ht="10.199999999999999">
      <c r="B271" s="159"/>
      <c r="D271" s="160" t="s">
        <v>153</v>
      </c>
      <c r="E271" s="161" t="s">
        <v>1</v>
      </c>
      <c r="F271" s="162" t="s">
        <v>441</v>
      </c>
      <c r="H271" s="163">
        <v>121.89</v>
      </c>
      <c r="I271" s="164"/>
      <c r="L271" s="159"/>
      <c r="M271" s="165"/>
      <c r="N271" s="166"/>
      <c r="O271" s="166"/>
      <c r="P271" s="166"/>
      <c r="Q271" s="166"/>
      <c r="R271" s="166"/>
      <c r="S271" s="166"/>
      <c r="T271" s="167"/>
      <c r="AT271" s="161" t="s">
        <v>153</v>
      </c>
      <c r="AU271" s="161" t="s">
        <v>83</v>
      </c>
      <c r="AV271" s="13" t="s">
        <v>83</v>
      </c>
      <c r="AW271" s="13" t="s">
        <v>30</v>
      </c>
      <c r="AX271" s="13" t="s">
        <v>81</v>
      </c>
      <c r="AY271" s="161" t="s">
        <v>145</v>
      </c>
    </row>
    <row r="272" spans="1:65" s="2" customFormat="1" ht="16.5" customHeight="1">
      <c r="A272" s="32"/>
      <c r="B272" s="144"/>
      <c r="C272" s="183" t="s">
        <v>442</v>
      </c>
      <c r="D272" s="183" t="s">
        <v>209</v>
      </c>
      <c r="E272" s="184" t="s">
        <v>443</v>
      </c>
      <c r="F272" s="185" t="s">
        <v>444</v>
      </c>
      <c r="G272" s="186" t="s">
        <v>202</v>
      </c>
      <c r="H272" s="187">
        <v>124.328</v>
      </c>
      <c r="I272" s="188"/>
      <c r="J272" s="189">
        <f>ROUND(I272*H272,2)</f>
        <v>0</v>
      </c>
      <c r="K272" s="190"/>
      <c r="L272" s="191"/>
      <c r="M272" s="192" t="s">
        <v>1</v>
      </c>
      <c r="N272" s="193" t="s">
        <v>38</v>
      </c>
      <c r="O272" s="58"/>
      <c r="P272" s="155">
        <f>O272*H272</f>
        <v>0</v>
      </c>
      <c r="Q272" s="155">
        <v>5.6120000000000003E-2</v>
      </c>
      <c r="R272" s="155">
        <f>Q272*H272</f>
        <v>6.9772873600000009</v>
      </c>
      <c r="S272" s="155">
        <v>0</v>
      </c>
      <c r="T272" s="156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7" t="s">
        <v>212</v>
      </c>
      <c r="AT272" s="157" t="s">
        <v>209</v>
      </c>
      <c r="AU272" s="157" t="s">
        <v>83</v>
      </c>
      <c r="AY272" s="17" t="s">
        <v>145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7" t="s">
        <v>81</v>
      </c>
      <c r="BK272" s="158">
        <f>ROUND(I272*H272,2)</f>
        <v>0</v>
      </c>
      <c r="BL272" s="17" t="s">
        <v>151</v>
      </c>
      <c r="BM272" s="157" t="s">
        <v>445</v>
      </c>
    </row>
    <row r="273" spans="1:65" s="13" customFormat="1" ht="10.199999999999999">
      <c r="B273" s="159"/>
      <c r="D273" s="160" t="s">
        <v>153</v>
      </c>
      <c r="F273" s="162" t="s">
        <v>446</v>
      </c>
      <c r="H273" s="163">
        <v>124.328</v>
      </c>
      <c r="I273" s="164"/>
      <c r="L273" s="159"/>
      <c r="M273" s="165"/>
      <c r="N273" s="166"/>
      <c r="O273" s="166"/>
      <c r="P273" s="166"/>
      <c r="Q273" s="166"/>
      <c r="R273" s="166"/>
      <c r="S273" s="166"/>
      <c r="T273" s="167"/>
      <c r="AT273" s="161" t="s">
        <v>153</v>
      </c>
      <c r="AU273" s="161" t="s">
        <v>83</v>
      </c>
      <c r="AV273" s="13" t="s">
        <v>83</v>
      </c>
      <c r="AW273" s="13" t="s">
        <v>3</v>
      </c>
      <c r="AX273" s="13" t="s">
        <v>81</v>
      </c>
      <c r="AY273" s="161" t="s">
        <v>145</v>
      </c>
    </row>
    <row r="274" spans="1:65" s="2" customFormat="1" ht="24.15" customHeight="1">
      <c r="A274" s="32"/>
      <c r="B274" s="144"/>
      <c r="C274" s="145" t="s">
        <v>447</v>
      </c>
      <c r="D274" s="145" t="s">
        <v>147</v>
      </c>
      <c r="E274" s="146" t="s">
        <v>448</v>
      </c>
      <c r="F274" s="147" t="s">
        <v>449</v>
      </c>
      <c r="G274" s="148" t="s">
        <v>450</v>
      </c>
      <c r="H274" s="149">
        <v>1</v>
      </c>
      <c r="I274" s="150"/>
      <c r="J274" s="151">
        <f>ROUND(I274*H274,2)</f>
        <v>0</v>
      </c>
      <c r="K274" s="152"/>
      <c r="L274" s="33"/>
      <c r="M274" s="153" t="s">
        <v>1</v>
      </c>
      <c r="N274" s="154" t="s">
        <v>38</v>
      </c>
      <c r="O274" s="58"/>
      <c r="P274" s="155">
        <f>O274*H274</f>
        <v>0</v>
      </c>
      <c r="Q274" s="155">
        <v>0</v>
      </c>
      <c r="R274" s="155">
        <f>Q274*H274</f>
        <v>0</v>
      </c>
      <c r="S274" s="155">
        <v>0.8</v>
      </c>
      <c r="T274" s="156">
        <f>S274*H274</f>
        <v>0.8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7" t="s">
        <v>151</v>
      </c>
      <c r="AT274" s="157" t="s">
        <v>147</v>
      </c>
      <c r="AU274" s="157" t="s">
        <v>83</v>
      </c>
      <c r="AY274" s="17" t="s">
        <v>145</v>
      </c>
      <c r="BE274" s="158">
        <f>IF(N274="základní",J274,0)</f>
        <v>0</v>
      </c>
      <c r="BF274" s="158">
        <f>IF(N274="snížená",J274,0)</f>
        <v>0</v>
      </c>
      <c r="BG274" s="158">
        <f>IF(N274="zákl. přenesená",J274,0)</f>
        <v>0</v>
      </c>
      <c r="BH274" s="158">
        <f>IF(N274="sníž. přenesená",J274,0)</f>
        <v>0</v>
      </c>
      <c r="BI274" s="158">
        <f>IF(N274="nulová",J274,0)</f>
        <v>0</v>
      </c>
      <c r="BJ274" s="17" t="s">
        <v>81</v>
      </c>
      <c r="BK274" s="158">
        <f>ROUND(I274*H274,2)</f>
        <v>0</v>
      </c>
      <c r="BL274" s="17" t="s">
        <v>151</v>
      </c>
      <c r="BM274" s="157" t="s">
        <v>451</v>
      </c>
    </row>
    <row r="275" spans="1:65" s="12" customFormat="1" ht="22.8" customHeight="1">
      <c r="B275" s="131"/>
      <c r="D275" s="132" t="s">
        <v>72</v>
      </c>
      <c r="E275" s="142" t="s">
        <v>452</v>
      </c>
      <c r="F275" s="142" t="s">
        <v>453</v>
      </c>
      <c r="I275" s="134"/>
      <c r="J275" s="143">
        <f>BK275</f>
        <v>0</v>
      </c>
      <c r="L275" s="131"/>
      <c r="M275" s="136"/>
      <c r="N275" s="137"/>
      <c r="O275" s="137"/>
      <c r="P275" s="138">
        <f>P276</f>
        <v>0</v>
      </c>
      <c r="Q275" s="137"/>
      <c r="R275" s="138">
        <f>R276</f>
        <v>0</v>
      </c>
      <c r="S275" s="137"/>
      <c r="T275" s="139">
        <f>T276</f>
        <v>0</v>
      </c>
      <c r="AR275" s="132" t="s">
        <v>81</v>
      </c>
      <c r="AT275" s="140" t="s">
        <v>72</v>
      </c>
      <c r="AU275" s="140" t="s">
        <v>81</v>
      </c>
      <c r="AY275" s="132" t="s">
        <v>145</v>
      </c>
      <c r="BK275" s="141">
        <f>BK276</f>
        <v>0</v>
      </c>
    </row>
    <row r="276" spans="1:65" s="2" customFormat="1" ht="24.15" customHeight="1">
      <c r="A276" s="32"/>
      <c r="B276" s="144"/>
      <c r="C276" s="145" t="s">
        <v>454</v>
      </c>
      <c r="D276" s="145" t="s">
        <v>147</v>
      </c>
      <c r="E276" s="146" t="s">
        <v>455</v>
      </c>
      <c r="F276" s="147" t="s">
        <v>456</v>
      </c>
      <c r="G276" s="148" t="s">
        <v>190</v>
      </c>
      <c r="H276" s="149">
        <v>3032.835</v>
      </c>
      <c r="I276" s="150"/>
      <c r="J276" s="151">
        <f>ROUND(I276*H276,2)</f>
        <v>0</v>
      </c>
      <c r="K276" s="152"/>
      <c r="L276" s="33"/>
      <c r="M276" s="153" t="s">
        <v>1</v>
      </c>
      <c r="N276" s="154" t="s">
        <v>38</v>
      </c>
      <c r="O276" s="58"/>
      <c r="P276" s="155">
        <f>O276*H276</f>
        <v>0</v>
      </c>
      <c r="Q276" s="155">
        <v>0</v>
      </c>
      <c r="R276" s="155">
        <f>Q276*H276</f>
        <v>0</v>
      </c>
      <c r="S276" s="155">
        <v>0</v>
      </c>
      <c r="T276" s="156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57" t="s">
        <v>151</v>
      </c>
      <c r="AT276" s="157" t="s">
        <v>147</v>
      </c>
      <c r="AU276" s="157" t="s">
        <v>83</v>
      </c>
      <c r="AY276" s="17" t="s">
        <v>145</v>
      </c>
      <c r="BE276" s="158">
        <f>IF(N276="základní",J276,0)</f>
        <v>0</v>
      </c>
      <c r="BF276" s="158">
        <f>IF(N276="snížená",J276,0)</f>
        <v>0</v>
      </c>
      <c r="BG276" s="158">
        <f>IF(N276="zákl. přenesená",J276,0)</f>
        <v>0</v>
      </c>
      <c r="BH276" s="158">
        <f>IF(N276="sníž. přenesená",J276,0)</f>
        <v>0</v>
      </c>
      <c r="BI276" s="158">
        <f>IF(N276="nulová",J276,0)</f>
        <v>0</v>
      </c>
      <c r="BJ276" s="17" t="s">
        <v>81</v>
      </c>
      <c r="BK276" s="158">
        <f>ROUND(I276*H276,2)</f>
        <v>0</v>
      </c>
      <c r="BL276" s="17" t="s">
        <v>151</v>
      </c>
      <c r="BM276" s="157" t="s">
        <v>457</v>
      </c>
    </row>
    <row r="277" spans="1:65" s="12" customFormat="1" ht="25.95" customHeight="1">
      <c r="B277" s="131"/>
      <c r="D277" s="132" t="s">
        <v>72</v>
      </c>
      <c r="E277" s="133" t="s">
        <v>458</v>
      </c>
      <c r="F277" s="133" t="s">
        <v>459</v>
      </c>
      <c r="I277" s="134"/>
      <c r="J277" s="135">
        <f>BK277</f>
        <v>0</v>
      </c>
      <c r="L277" s="131"/>
      <c r="M277" s="136"/>
      <c r="N277" s="137"/>
      <c r="O277" s="137"/>
      <c r="P277" s="138">
        <f>P278+P286+P295+P317+P324+P332+P336+P352+P372+P386+P413+P424+P448+P456+P468+P472</f>
        <v>0</v>
      </c>
      <c r="Q277" s="137"/>
      <c r="R277" s="138">
        <f>R278+R286+R295+R317+R324+R332+R336+R352+R372+R386+R413+R424+R448+R456+R468+R472</f>
        <v>115.89280332</v>
      </c>
      <c r="S277" s="137"/>
      <c r="T277" s="139">
        <f>T278+T286+T295+T317+T324+T332+T336+T352+T372+T386+T413+T424+T448+T456+T468+T472</f>
        <v>0.47042000000000006</v>
      </c>
      <c r="AR277" s="132" t="s">
        <v>83</v>
      </c>
      <c r="AT277" s="140" t="s">
        <v>72</v>
      </c>
      <c r="AU277" s="140" t="s">
        <v>73</v>
      </c>
      <c r="AY277" s="132" t="s">
        <v>145</v>
      </c>
      <c r="BK277" s="141">
        <f>BK278+BK286+BK295+BK317+BK324+BK332+BK336+BK352+BK372+BK386+BK413+BK424+BK448+BK456+BK468+BK472</f>
        <v>0</v>
      </c>
    </row>
    <row r="278" spans="1:65" s="12" customFormat="1" ht="22.8" customHeight="1">
      <c r="B278" s="131"/>
      <c r="D278" s="132" t="s">
        <v>72</v>
      </c>
      <c r="E278" s="142" t="s">
        <v>460</v>
      </c>
      <c r="F278" s="142" t="s">
        <v>461</v>
      </c>
      <c r="I278" s="134"/>
      <c r="J278" s="143">
        <f>BK278</f>
        <v>0</v>
      </c>
      <c r="L278" s="131"/>
      <c r="M278" s="136"/>
      <c r="N278" s="137"/>
      <c r="O278" s="137"/>
      <c r="P278" s="138">
        <f>SUM(P279:P285)</f>
        <v>0</v>
      </c>
      <c r="Q278" s="137"/>
      <c r="R278" s="138">
        <f>SUM(R279:R285)</f>
        <v>3.1918238000000003</v>
      </c>
      <c r="S278" s="137"/>
      <c r="T278" s="139">
        <f>SUM(T279:T285)</f>
        <v>0</v>
      </c>
      <c r="AR278" s="132" t="s">
        <v>83</v>
      </c>
      <c r="AT278" s="140" t="s">
        <v>72</v>
      </c>
      <c r="AU278" s="140" t="s">
        <v>81</v>
      </c>
      <c r="AY278" s="132" t="s">
        <v>145</v>
      </c>
      <c r="BK278" s="141">
        <f>SUM(BK279:BK285)</f>
        <v>0</v>
      </c>
    </row>
    <row r="279" spans="1:65" s="2" customFormat="1" ht="24.15" customHeight="1">
      <c r="A279" s="32"/>
      <c r="B279" s="144"/>
      <c r="C279" s="145" t="s">
        <v>7</v>
      </c>
      <c r="D279" s="145" t="s">
        <v>147</v>
      </c>
      <c r="E279" s="146" t="s">
        <v>462</v>
      </c>
      <c r="F279" s="147" t="s">
        <v>463</v>
      </c>
      <c r="G279" s="148" t="s">
        <v>150</v>
      </c>
      <c r="H279" s="149">
        <v>1439.83</v>
      </c>
      <c r="I279" s="150"/>
      <c r="J279" s="151">
        <f>ROUND(I279*H279,2)</f>
        <v>0</v>
      </c>
      <c r="K279" s="152"/>
      <c r="L279" s="33"/>
      <c r="M279" s="153" t="s">
        <v>1</v>
      </c>
      <c r="N279" s="154" t="s">
        <v>38</v>
      </c>
      <c r="O279" s="58"/>
      <c r="P279" s="155">
        <f>O279*H279</f>
        <v>0</v>
      </c>
      <c r="Q279" s="155">
        <v>0</v>
      </c>
      <c r="R279" s="155">
        <f>Q279*H279</f>
        <v>0</v>
      </c>
      <c r="S279" s="155">
        <v>0</v>
      </c>
      <c r="T279" s="156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57" t="s">
        <v>236</v>
      </c>
      <c r="AT279" s="157" t="s">
        <v>147</v>
      </c>
      <c r="AU279" s="157" t="s">
        <v>83</v>
      </c>
      <c r="AY279" s="17" t="s">
        <v>145</v>
      </c>
      <c r="BE279" s="158">
        <f>IF(N279="základní",J279,0)</f>
        <v>0</v>
      </c>
      <c r="BF279" s="158">
        <f>IF(N279="snížená",J279,0)</f>
        <v>0</v>
      </c>
      <c r="BG279" s="158">
        <f>IF(N279="zákl. přenesená",J279,0)</f>
        <v>0</v>
      </c>
      <c r="BH279" s="158">
        <f>IF(N279="sníž. přenesená",J279,0)</f>
        <v>0</v>
      </c>
      <c r="BI279" s="158">
        <f>IF(N279="nulová",J279,0)</f>
        <v>0</v>
      </c>
      <c r="BJ279" s="17" t="s">
        <v>81</v>
      </c>
      <c r="BK279" s="158">
        <f>ROUND(I279*H279,2)</f>
        <v>0</v>
      </c>
      <c r="BL279" s="17" t="s">
        <v>236</v>
      </c>
      <c r="BM279" s="157" t="s">
        <v>464</v>
      </c>
    </row>
    <row r="280" spans="1:65" s="13" customFormat="1" ht="10.199999999999999">
      <c r="B280" s="159"/>
      <c r="D280" s="160" t="s">
        <v>153</v>
      </c>
      <c r="E280" s="161" t="s">
        <v>1</v>
      </c>
      <c r="F280" s="162" t="s">
        <v>465</v>
      </c>
      <c r="H280" s="163">
        <v>1439.83</v>
      </c>
      <c r="I280" s="164"/>
      <c r="L280" s="159"/>
      <c r="M280" s="165"/>
      <c r="N280" s="166"/>
      <c r="O280" s="166"/>
      <c r="P280" s="166"/>
      <c r="Q280" s="166"/>
      <c r="R280" s="166"/>
      <c r="S280" s="166"/>
      <c r="T280" s="167"/>
      <c r="AT280" s="161" t="s">
        <v>153</v>
      </c>
      <c r="AU280" s="161" t="s">
        <v>83</v>
      </c>
      <c r="AV280" s="13" t="s">
        <v>83</v>
      </c>
      <c r="AW280" s="13" t="s">
        <v>30</v>
      </c>
      <c r="AX280" s="13" t="s">
        <v>81</v>
      </c>
      <c r="AY280" s="161" t="s">
        <v>145</v>
      </c>
    </row>
    <row r="281" spans="1:65" s="2" customFormat="1" ht="21.75" customHeight="1">
      <c r="A281" s="32"/>
      <c r="B281" s="144"/>
      <c r="C281" s="183" t="s">
        <v>466</v>
      </c>
      <c r="D281" s="183" t="s">
        <v>209</v>
      </c>
      <c r="E281" s="184" t="s">
        <v>467</v>
      </c>
      <c r="F281" s="185" t="s">
        <v>468</v>
      </c>
      <c r="G281" s="186" t="s">
        <v>150</v>
      </c>
      <c r="H281" s="187">
        <v>1677.402</v>
      </c>
      <c r="I281" s="188"/>
      <c r="J281" s="189">
        <f>ROUND(I281*H281,2)</f>
        <v>0</v>
      </c>
      <c r="K281" s="190"/>
      <c r="L281" s="191"/>
      <c r="M281" s="192" t="s">
        <v>1</v>
      </c>
      <c r="N281" s="193" t="s">
        <v>38</v>
      </c>
      <c r="O281" s="58"/>
      <c r="P281" s="155">
        <f>O281*H281</f>
        <v>0</v>
      </c>
      <c r="Q281" s="155">
        <v>1.9E-3</v>
      </c>
      <c r="R281" s="155">
        <f>Q281*H281</f>
        <v>3.1870638000000002</v>
      </c>
      <c r="S281" s="155">
        <v>0</v>
      </c>
      <c r="T281" s="156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7" t="s">
        <v>469</v>
      </c>
      <c r="AT281" s="157" t="s">
        <v>209</v>
      </c>
      <c r="AU281" s="157" t="s">
        <v>83</v>
      </c>
      <c r="AY281" s="17" t="s">
        <v>145</v>
      </c>
      <c r="BE281" s="158">
        <f>IF(N281="základní",J281,0)</f>
        <v>0</v>
      </c>
      <c r="BF281" s="158">
        <f>IF(N281="snížená",J281,0)</f>
        <v>0</v>
      </c>
      <c r="BG281" s="158">
        <f>IF(N281="zákl. přenesená",J281,0)</f>
        <v>0</v>
      </c>
      <c r="BH281" s="158">
        <f>IF(N281="sníž. přenesená",J281,0)</f>
        <v>0</v>
      </c>
      <c r="BI281" s="158">
        <f>IF(N281="nulová",J281,0)</f>
        <v>0</v>
      </c>
      <c r="BJ281" s="17" t="s">
        <v>81</v>
      </c>
      <c r="BK281" s="158">
        <f>ROUND(I281*H281,2)</f>
        <v>0</v>
      </c>
      <c r="BL281" s="17" t="s">
        <v>236</v>
      </c>
      <c r="BM281" s="157" t="s">
        <v>470</v>
      </c>
    </row>
    <row r="282" spans="1:65" s="13" customFormat="1" ht="10.199999999999999">
      <c r="B282" s="159"/>
      <c r="D282" s="160" t="s">
        <v>153</v>
      </c>
      <c r="E282" s="161" t="s">
        <v>1</v>
      </c>
      <c r="F282" s="162" t="s">
        <v>465</v>
      </c>
      <c r="H282" s="163">
        <v>1439.83</v>
      </c>
      <c r="I282" s="164"/>
      <c r="L282" s="159"/>
      <c r="M282" s="165"/>
      <c r="N282" s="166"/>
      <c r="O282" s="166"/>
      <c r="P282" s="166"/>
      <c r="Q282" s="166"/>
      <c r="R282" s="166"/>
      <c r="S282" s="166"/>
      <c r="T282" s="167"/>
      <c r="AT282" s="161" t="s">
        <v>153</v>
      </c>
      <c r="AU282" s="161" t="s">
        <v>83</v>
      </c>
      <c r="AV282" s="13" t="s">
        <v>83</v>
      </c>
      <c r="AW282" s="13" t="s">
        <v>30</v>
      </c>
      <c r="AX282" s="13" t="s">
        <v>81</v>
      </c>
      <c r="AY282" s="161" t="s">
        <v>145</v>
      </c>
    </row>
    <row r="283" spans="1:65" s="13" customFormat="1" ht="10.199999999999999">
      <c r="B283" s="159"/>
      <c r="D283" s="160" t="s">
        <v>153</v>
      </c>
      <c r="F283" s="162" t="s">
        <v>471</v>
      </c>
      <c r="H283" s="163">
        <v>1677.402</v>
      </c>
      <c r="I283" s="164"/>
      <c r="L283" s="159"/>
      <c r="M283" s="165"/>
      <c r="N283" s="166"/>
      <c r="O283" s="166"/>
      <c r="P283" s="166"/>
      <c r="Q283" s="166"/>
      <c r="R283" s="166"/>
      <c r="S283" s="166"/>
      <c r="T283" s="167"/>
      <c r="AT283" s="161" t="s">
        <v>153</v>
      </c>
      <c r="AU283" s="161" t="s">
        <v>83</v>
      </c>
      <c r="AV283" s="13" t="s">
        <v>83</v>
      </c>
      <c r="AW283" s="13" t="s">
        <v>3</v>
      </c>
      <c r="AX283" s="13" t="s">
        <v>81</v>
      </c>
      <c r="AY283" s="161" t="s">
        <v>145</v>
      </c>
    </row>
    <row r="284" spans="1:65" s="2" customFormat="1" ht="16.5" customHeight="1">
      <c r="A284" s="32"/>
      <c r="B284" s="144"/>
      <c r="C284" s="145" t="s">
        <v>472</v>
      </c>
      <c r="D284" s="145" t="s">
        <v>147</v>
      </c>
      <c r="E284" s="146" t="s">
        <v>473</v>
      </c>
      <c r="F284" s="147" t="s">
        <v>474</v>
      </c>
      <c r="G284" s="148" t="s">
        <v>282</v>
      </c>
      <c r="H284" s="149">
        <v>28</v>
      </c>
      <c r="I284" s="150"/>
      <c r="J284" s="151">
        <f>ROUND(I284*H284,2)</f>
        <v>0</v>
      </c>
      <c r="K284" s="152"/>
      <c r="L284" s="33"/>
      <c r="M284" s="153" t="s">
        <v>1</v>
      </c>
      <c r="N284" s="154" t="s">
        <v>38</v>
      </c>
      <c r="O284" s="58"/>
      <c r="P284" s="155">
        <f>O284*H284</f>
        <v>0</v>
      </c>
      <c r="Q284" s="155">
        <v>1.7000000000000001E-4</v>
      </c>
      <c r="R284" s="155">
        <f>Q284*H284</f>
        <v>4.7600000000000003E-3</v>
      </c>
      <c r="S284" s="155">
        <v>0</v>
      </c>
      <c r="T284" s="156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57" t="s">
        <v>236</v>
      </c>
      <c r="AT284" s="157" t="s">
        <v>147</v>
      </c>
      <c r="AU284" s="157" t="s">
        <v>83</v>
      </c>
      <c r="AY284" s="17" t="s">
        <v>145</v>
      </c>
      <c r="BE284" s="158">
        <f>IF(N284="základní",J284,0)</f>
        <v>0</v>
      </c>
      <c r="BF284" s="158">
        <f>IF(N284="snížená",J284,0)</f>
        <v>0</v>
      </c>
      <c r="BG284" s="158">
        <f>IF(N284="zákl. přenesená",J284,0)</f>
        <v>0</v>
      </c>
      <c r="BH284" s="158">
        <f>IF(N284="sníž. přenesená",J284,0)</f>
        <v>0</v>
      </c>
      <c r="BI284" s="158">
        <f>IF(N284="nulová",J284,0)</f>
        <v>0</v>
      </c>
      <c r="BJ284" s="17" t="s">
        <v>81</v>
      </c>
      <c r="BK284" s="158">
        <f>ROUND(I284*H284,2)</f>
        <v>0</v>
      </c>
      <c r="BL284" s="17" t="s">
        <v>236</v>
      </c>
      <c r="BM284" s="157" t="s">
        <v>475</v>
      </c>
    </row>
    <row r="285" spans="1:65" s="2" customFormat="1" ht="24.15" customHeight="1">
      <c r="A285" s="32"/>
      <c r="B285" s="144"/>
      <c r="C285" s="145" t="s">
        <v>476</v>
      </c>
      <c r="D285" s="145" t="s">
        <v>147</v>
      </c>
      <c r="E285" s="146" t="s">
        <v>477</v>
      </c>
      <c r="F285" s="147" t="s">
        <v>478</v>
      </c>
      <c r="G285" s="148" t="s">
        <v>479</v>
      </c>
      <c r="H285" s="194"/>
      <c r="I285" s="150"/>
      <c r="J285" s="151">
        <f>ROUND(I285*H285,2)</f>
        <v>0</v>
      </c>
      <c r="K285" s="152"/>
      <c r="L285" s="33"/>
      <c r="M285" s="153" t="s">
        <v>1</v>
      </c>
      <c r="N285" s="154" t="s">
        <v>38</v>
      </c>
      <c r="O285" s="58"/>
      <c r="P285" s="155">
        <f>O285*H285</f>
        <v>0</v>
      </c>
      <c r="Q285" s="155">
        <v>0</v>
      </c>
      <c r="R285" s="155">
        <f>Q285*H285</f>
        <v>0</v>
      </c>
      <c r="S285" s="155">
        <v>0</v>
      </c>
      <c r="T285" s="156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7" t="s">
        <v>236</v>
      </c>
      <c r="AT285" s="157" t="s">
        <v>147</v>
      </c>
      <c r="AU285" s="157" t="s">
        <v>83</v>
      </c>
      <c r="AY285" s="17" t="s">
        <v>145</v>
      </c>
      <c r="BE285" s="158">
        <f>IF(N285="základní",J285,0)</f>
        <v>0</v>
      </c>
      <c r="BF285" s="158">
        <f>IF(N285="snížená",J285,0)</f>
        <v>0</v>
      </c>
      <c r="BG285" s="158">
        <f>IF(N285="zákl. přenesená",J285,0)</f>
        <v>0</v>
      </c>
      <c r="BH285" s="158">
        <f>IF(N285="sníž. přenesená",J285,0)</f>
        <v>0</v>
      </c>
      <c r="BI285" s="158">
        <f>IF(N285="nulová",J285,0)</f>
        <v>0</v>
      </c>
      <c r="BJ285" s="17" t="s">
        <v>81</v>
      </c>
      <c r="BK285" s="158">
        <f>ROUND(I285*H285,2)</f>
        <v>0</v>
      </c>
      <c r="BL285" s="17" t="s">
        <v>236</v>
      </c>
      <c r="BM285" s="157" t="s">
        <v>480</v>
      </c>
    </row>
    <row r="286" spans="1:65" s="12" customFormat="1" ht="22.8" customHeight="1">
      <c r="B286" s="131"/>
      <c r="D286" s="132" t="s">
        <v>72</v>
      </c>
      <c r="E286" s="142" t="s">
        <v>481</v>
      </c>
      <c r="F286" s="142" t="s">
        <v>482</v>
      </c>
      <c r="I286" s="134"/>
      <c r="J286" s="143">
        <f>BK286</f>
        <v>0</v>
      </c>
      <c r="L286" s="131"/>
      <c r="M286" s="136"/>
      <c r="N286" s="137"/>
      <c r="O286" s="137"/>
      <c r="P286" s="138">
        <f>SUM(P287:P294)</f>
        <v>0</v>
      </c>
      <c r="Q286" s="137"/>
      <c r="R286" s="138">
        <f>SUM(R287:R294)</f>
        <v>4.6818027999999998</v>
      </c>
      <c r="S286" s="137"/>
      <c r="T286" s="139">
        <f>SUM(T287:T294)</f>
        <v>0</v>
      </c>
      <c r="AR286" s="132" t="s">
        <v>83</v>
      </c>
      <c r="AT286" s="140" t="s">
        <v>72</v>
      </c>
      <c r="AU286" s="140" t="s">
        <v>81</v>
      </c>
      <c r="AY286" s="132" t="s">
        <v>145</v>
      </c>
      <c r="BK286" s="141">
        <f>SUM(BK287:BK294)</f>
        <v>0</v>
      </c>
    </row>
    <row r="287" spans="1:65" s="2" customFormat="1" ht="24.15" customHeight="1">
      <c r="A287" s="32"/>
      <c r="B287" s="144"/>
      <c r="C287" s="145" t="s">
        <v>483</v>
      </c>
      <c r="D287" s="145" t="s">
        <v>147</v>
      </c>
      <c r="E287" s="146" t="s">
        <v>484</v>
      </c>
      <c r="F287" s="147" t="s">
        <v>485</v>
      </c>
      <c r="G287" s="148" t="s">
        <v>150</v>
      </c>
      <c r="H287" s="149">
        <v>1683.85</v>
      </c>
      <c r="I287" s="150"/>
      <c r="J287" s="151">
        <f>ROUND(I287*H287,2)</f>
        <v>0</v>
      </c>
      <c r="K287" s="152"/>
      <c r="L287" s="33"/>
      <c r="M287" s="153" t="s">
        <v>1</v>
      </c>
      <c r="N287" s="154" t="s">
        <v>38</v>
      </c>
      <c r="O287" s="58"/>
      <c r="P287" s="155">
        <f>O287*H287</f>
        <v>0</v>
      </c>
      <c r="Q287" s="155">
        <v>1.9000000000000001E-4</v>
      </c>
      <c r="R287" s="155">
        <f>Q287*H287</f>
        <v>0.31993149999999998</v>
      </c>
      <c r="S287" s="155">
        <v>0</v>
      </c>
      <c r="T287" s="156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7" t="s">
        <v>236</v>
      </c>
      <c r="AT287" s="157" t="s">
        <v>147</v>
      </c>
      <c r="AU287" s="157" t="s">
        <v>83</v>
      </c>
      <c r="AY287" s="17" t="s">
        <v>145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7" t="s">
        <v>81</v>
      </c>
      <c r="BK287" s="158">
        <f>ROUND(I287*H287,2)</f>
        <v>0</v>
      </c>
      <c r="BL287" s="17" t="s">
        <v>236</v>
      </c>
      <c r="BM287" s="157" t="s">
        <v>486</v>
      </c>
    </row>
    <row r="288" spans="1:65" s="2" customFormat="1" ht="33" customHeight="1">
      <c r="A288" s="32"/>
      <c r="B288" s="144"/>
      <c r="C288" s="183" t="s">
        <v>487</v>
      </c>
      <c r="D288" s="183" t="s">
        <v>209</v>
      </c>
      <c r="E288" s="184" t="s">
        <v>488</v>
      </c>
      <c r="F288" s="185" t="s">
        <v>489</v>
      </c>
      <c r="G288" s="186" t="s">
        <v>150</v>
      </c>
      <c r="H288" s="187">
        <v>1962.527</v>
      </c>
      <c r="I288" s="188"/>
      <c r="J288" s="189">
        <f>ROUND(I288*H288,2)</f>
        <v>0</v>
      </c>
      <c r="K288" s="190"/>
      <c r="L288" s="191"/>
      <c r="M288" s="192" t="s">
        <v>1</v>
      </c>
      <c r="N288" s="193" t="s">
        <v>38</v>
      </c>
      <c r="O288" s="58"/>
      <c r="P288" s="155">
        <f>O288*H288</f>
        <v>0</v>
      </c>
      <c r="Q288" s="155">
        <v>2.0999999999999999E-3</v>
      </c>
      <c r="R288" s="155">
        <f>Q288*H288</f>
        <v>4.1213066999999999</v>
      </c>
      <c r="S288" s="155">
        <v>0</v>
      </c>
      <c r="T288" s="156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7" t="s">
        <v>469</v>
      </c>
      <c r="AT288" s="157" t="s">
        <v>209</v>
      </c>
      <c r="AU288" s="157" t="s">
        <v>83</v>
      </c>
      <c r="AY288" s="17" t="s">
        <v>145</v>
      </c>
      <c r="BE288" s="158">
        <f>IF(N288="základní",J288,0)</f>
        <v>0</v>
      </c>
      <c r="BF288" s="158">
        <f>IF(N288="snížená",J288,0)</f>
        <v>0</v>
      </c>
      <c r="BG288" s="158">
        <f>IF(N288="zákl. přenesená",J288,0)</f>
        <v>0</v>
      </c>
      <c r="BH288" s="158">
        <f>IF(N288="sníž. přenesená",J288,0)</f>
        <v>0</v>
      </c>
      <c r="BI288" s="158">
        <f>IF(N288="nulová",J288,0)</f>
        <v>0</v>
      </c>
      <c r="BJ288" s="17" t="s">
        <v>81</v>
      </c>
      <c r="BK288" s="158">
        <f>ROUND(I288*H288,2)</f>
        <v>0</v>
      </c>
      <c r="BL288" s="17" t="s">
        <v>236</v>
      </c>
      <c r="BM288" s="157" t="s">
        <v>490</v>
      </c>
    </row>
    <row r="289" spans="1:65" s="13" customFormat="1" ht="10.199999999999999">
      <c r="B289" s="159"/>
      <c r="D289" s="160" t="s">
        <v>153</v>
      </c>
      <c r="F289" s="162" t="s">
        <v>491</v>
      </c>
      <c r="H289" s="163">
        <v>1962.527</v>
      </c>
      <c r="I289" s="164"/>
      <c r="L289" s="159"/>
      <c r="M289" s="165"/>
      <c r="N289" s="166"/>
      <c r="O289" s="166"/>
      <c r="P289" s="166"/>
      <c r="Q289" s="166"/>
      <c r="R289" s="166"/>
      <c r="S289" s="166"/>
      <c r="T289" s="167"/>
      <c r="AT289" s="161" t="s">
        <v>153</v>
      </c>
      <c r="AU289" s="161" t="s">
        <v>83</v>
      </c>
      <c r="AV289" s="13" t="s">
        <v>83</v>
      </c>
      <c r="AW289" s="13" t="s">
        <v>3</v>
      </c>
      <c r="AX289" s="13" t="s">
        <v>81</v>
      </c>
      <c r="AY289" s="161" t="s">
        <v>145</v>
      </c>
    </row>
    <row r="290" spans="1:65" s="2" customFormat="1" ht="37.799999999999997" customHeight="1">
      <c r="A290" s="32"/>
      <c r="B290" s="144"/>
      <c r="C290" s="145" t="s">
        <v>492</v>
      </c>
      <c r="D290" s="145" t="s">
        <v>147</v>
      </c>
      <c r="E290" s="146" t="s">
        <v>493</v>
      </c>
      <c r="F290" s="147" t="s">
        <v>494</v>
      </c>
      <c r="G290" s="148" t="s">
        <v>202</v>
      </c>
      <c r="H290" s="149">
        <v>102.15</v>
      </c>
      <c r="I290" s="150"/>
      <c r="J290" s="151">
        <f>ROUND(I290*H290,2)</f>
        <v>0</v>
      </c>
      <c r="K290" s="152"/>
      <c r="L290" s="33"/>
      <c r="M290" s="153" t="s">
        <v>1</v>
      </c>
      <c r="N290" s="154" t="s">
        <v>38</v>
      </c>
      <c r="O290" s="58"/>
      <c r="P290" s="155">
        <f>O290*H290</f>
        <v>0</v>
      </c>
      <c r="Q290" s="155">
        <v>1.5E-3</v>
      </c>
      <c r="R290" s="155">
        <f>Q290*H290</f>
        <v>0.153225</v>
      </c>
      <c r="S290" s="155">
        <v>0</v>
      </c>
      <c r="T290" s="156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57" t="s">
        <v>236</v>
      </c>
      <c r="AT290" s="157" t="s">
        <v>147</v>
      </c>
      <c r="AU290" s="157" t="s">
        <v>83</v>
      </c>
      <c r="AY290" s="17" t="s">
        <v>145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7" t="s">
        <v>81</v>
      </c>
      <c r="BK290" s="158">
        <f>ROUND(I290*H290,2)</f>
        <v>0</v>
      </c>
      <c r="BL290" s="17" t="s">
        <v>236</v>
      </c>
      <c r="BM290" s="157" t="s">
        <v>495</v>
      </c>
    </row>
    <row r="291" spans="1:65" s="13" customFormat="1" ht="10.199999999999999">
      <c r="B291" s="159"/>
      <c r="D291" s="160" t="s">
        <v>153</v>
      </c>
      <c r="E291" s="161" t="s">
        <v>1</v>
      </c>
      <c r="F291" s="162" t="s">
        <v>496</v>
      </c>
      <c r="H291" s="163">
        <v>102.15</v>
      </c>
      <c r="I291" s="164"/>
      <c r="L291" s="159"/>
      <c r="M291" s="165"/>
      <c r="N291" s="166"/>
      <c r="O291" s="166"/>
      <c r="P291" s="166"/>
      <c r="Q291" s="166"/>
      <c r="R291" s="166"/>
      <c r="S291" s="166"/>
      <c r="T291" s="167"/>
      <c r="AT291" s="161" t="s">
        <v>153</v>
      </c>
      <c r="AU291" s="161" t="s">
        <v>83</v>
      </c>
      <c r="AV291" s="13" t="s">
        <v>83</v>
      </c>
      <c r="AW291" s="13" t="s">
        <v>30</v>
      </c>
      <c r="AX291" s="13" t="s">
        <v>81</v>
      </c>
      <c r="AY291" s="161" t="s">
        <v>145</v>
      </c>
    </row>
    <row r="292" spans="1:65" s="2" customFormat="1" ht="33" customHeight="1">
      <c r="A292" s="32"/>
      <c r="B292" s="144"/>
      <c r="C292" s="145" t="s">
        <v>497</v>
      </c>
      <c r="D292" s="145" t="s">
        <v>147</v>
      </c>
      <c r="E292" s="146" t="s">
        <v>498</v>
      </c>
      <c r="F292" s="147" t="s">
        <v>499</v>
      </c>
      <c r="G292" s="148" t="s">
        <v>202</v>
      </c>
      <c r="H292" s="149">
        <v>161.74</v>
      </c>
      <c r="I292" s="150"/>
      <c r="J292" s="151">
        <f>ROUND(I292*H292,2)</f>
        <v>0</v>
      </c>
      <c r="K292" s="152"/>
      <c r="L292" s="33"/>
      <c r="M292" s="153" t="s">
        <v>1</v>
      </c>
      <c r="N292" s="154" t="s">
        <v>38</v>
      </c>
      <c r="O292" s="58"/>
      <c r="P292" s="155">
        <f>O292*H292</f>
        <v>0</v>
      </c>
      <c r="Q292" s="155">
        <v>5.4000000000000001E-4</v>
      </c>
      <c r="R292" s="155">
        <f>Q292*H292</f>
        <v>8.7339600000000003E-2</v>
      </c>
      <c r="S292" s="155">
        <v>0</v>
      </c>
      <c r="T292" s="156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57" t="s">
        <v>236</v>
      </c>
      <c r="AT292" s="157" t="s">
        <v>147</v>
      </c>
      <c r="AU292" s="157" t="s">
        <v>83</v>
      </c>
      <c r="AY292" s="17" t="s">
        <v>145</v>
      </c>
      <c r="BE292" s="158">
        <f>IF(N292="základní",J292,0)</f>
        <v>0</v>
      </c>
      <c r="BF292" s="158">
        <f>IF(N292="snížená",J292,0)</f>
        <v>0</v>
      </c>
      <c r="BG292" s="158">
        <f>IF(N292="zákl. přenesená",J292,0)</f>
        <v>0</v>
      </c>
      <c r="BH292" s="158">
        <f>IF(N292="sníž. přenesená",J292,0)</f>
        <v>0</v>
      </c>
      <c r="BI292" s="158">
        <f>IF(N292="nulová",J292,0)</f>
        <v>0</v>
      </c>
      <c r="BJ292" s="17" t="s">
        <v>81</v>
      </c>
      <c r="BK292" s="158">
        <f>ROUND(I292*H292,2)</f>
        <v>0</v>
      </c>
      <c r="BL292" s="17" t="s">
        <v>236</v>
      </c>
      <c r="BM292" s="157" t="s">
        <v>500</v>
      </c>
    </row>
    <row r="293" spans="1:65" s="13" customFormat="1" ht="10.199999999999999">
      <c r="B293" s="159"/>
      <c r="D293" s="160" t="s">
        <v>153</v>
      </c>
      <c r="E293" s="161" t="s">
        <v>1</v>
      </c>
      <c r="F293" s="162" t="s">
        <v>501</v>
      </c>
      <c r="H293" s="163">
        <v>161.74</v>
      </c>
      <c r="I293" s="164"/>
      <c r="L293" s="159"/>
      <c r="M293" s="165"/>
      <c r="N293" s="166"/>
      <c r="O293" s="166"/>
      <c r="P293" s="166"/>
      <c r="Q293" s="166"/>
      <c r="R293" s="166"/>
      <c r="S293" s="166"/>
      <c r="T293" s="167"/>
      <c r="AT293" s="161" t="s">
        <v>153</v>
      </c>
      <c r="AU293" s="161" t="s">
        <v>83</v>
      </c>
      <c r="AV293" s="13" t="s">
        <v>83</v>
      </c>
      <c r="AW293" s="13" t="s">
        <v>30</v>
      </c>
      <c r="AX293" s="13" t="s">
        <v>81</v>
      </c>
      <c r="AY293" s="161" t="s">
        <v>145</v>
      </c>
    </row>
    <row r="294" spans="1:65" s="2" customFormat="1" ht="24.15" customHeight="1">
      <c r="A294" s="32"/>
      <c r="B294" s="144"/>
      <c r="C294" s="145" t="s">
        <v>502</v>
      </c>
      <c r="D294" s="145" t="s">
        <v>147</v>
      </c>
      <c r="E294" s="146" t="s">
        <v>503</v>
      </c>
      <c r="F294" s="147" t="s">
        <v>504</v>
      </c>
      <c r="G294" s="148" t="s">
        <v>479</v>
      </c>
      <c r="H294" s="194"/>
      <c r="I294" s="150"/>
      <c r="J294" s="151">
        <f>ROUND(I294*H294,2)</f>
        <v>0</v>
      </c>
      <c r="K294" s="152"/>
      <c r="L294" s="33"/>
      <c r="M294" s="153" t="s">
        <v>1</v>
      </c>
      <c r="N294" s="154" t="s">
        <v>38</v>
      </c>
      <c r="O294" s="58"/>
      <c r="P294" s="155">
        <f>O294*H294</f>
        <v>0</v>
      </c>
      <c r="Q294" s="155">
        <v>0</v>
      </c>
      <c r="R294" s="155">
        <f>Q294*H294</f>
        <v>0</v>
      </c>
      <c r="S294" s="155">
        <v>0</v>
      </c>
      <c r="T294" s="156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57" t="s">
        <v>236</v>
      </c>
      <c r="AT294" s="157" t="s">
        <v>147</v>
      </c>
      <c r="AU294" s="157" t="s">
        <v>83</v>
      </c>
      <c r="AY294" s="17" t="s">
        <v>145</v>
      </c>
      <c r="BE294" s="158">
        <f>IF(N294="základní",J294,0)</f>
        <v>0</v>
      </c>
      <c r="BF294" s="158">
        <f>IF(N294="snížená",J294,0)</f>
        <v>0</v>
      </c>
      <c r="BG294" s="158">
        <f>IF(N294="zákl. přenesená",J294,0)</f>
        <v>0</v>
      </c>
      <c r="BH294" s="158">
        <f>IF(N294="sníž. přenesená",J294,0)</f>
        <v>0</v>
      </c>
      <c r="BI294" s="158">
        <f>IF(N294="nulová",J294,0)</f>
        <v>0</v>
      </c>
      <c r="BJ294" s="17" t="s">
        <v>81</v>
      </c>
      <c r="BK294" s="158">
        <f>ROUND(I294*H294,2)</f>
        <v>0</v>
      </c>
      <c r="BL294" s="17" t="s">
        <v>236</v>
      </c>
      <c r="BM294" s="157" t="s">
        <v>505</v>
      </c>
    </row>
    <row r="295" spans="1:65" s="12" customFormat="1" ht="22.8" customHeight="1">
      <c r="B295" s="131"/>
      <c r="D295" s="132" t="s">
        <v>72</v>
      </c>
      <c r="E295" s="142" t="s">
        <v>506</v>
      </c>
      <c r="F295" s="142" t="s">
        <v>507</v>
      </c>
      <c r="I295" s="134"/>
      <c r="J295" s="143">
        <f>BK295</f>
        <v>0</v>
      </c>
      <c r="L295" s="131"/>
      <c r="M295" s="136"/>
      <c r="N295" s="137"/>
      <c r="O295" s="137"/>
      <c r="P295" s="138">
        <f>SUM(P296:P316)</f>
        <v>0</v>
      </c>
      <c r="Q295" s="137"/>
      <c r="R295" s="138">
        <f>SUM(R296:R316)</f>
        <v>13.128814219999999</v>
      </c>
      <c r="S295" s="137"/>
      <c r="T295" s="139">
        <f>SUM(T296:T316)</f>
        <v>0</v>
      </c>
      <c r="AR295" s="132" t="s">
        <v>83</v>
      </c>
      <c r="AT295" s="140" t="s">
        <v>72</v>
      </c>
      <c r="AU295" s="140" t="s">
        <v>81</v>
      </c>
      <c r="AY295" s="132" t="s">
        <v>145</v>
      </c>
      <c r="BK295" s="141">
        <f>SUM(BK296:BK316)</f>
        <v>0</v>
      </c>
    </row>
    <row r="296" spans="1:65" s="2" customFormat="1" ht="24.15" customHeight="1">
      <c r="A296" s="32"/>
      <c r="B296" s="144"/>
      <c r="C296" s="145" t="s">
        <v>508</v>
      </c>
      <c r="D296" s="145" t="s">
        <v>147</v>
      </c>
      <c r="E296" s="146" t="s">
        <v>509</v>
      </c>
      <c r="F296" s="147" t="s">
        <v>510</v>
      </c>
      <c r="G296" s="148" t="s">
        <v>150</v>
      </c>
      <c r="H296" s="149">
        <v>170.30199999999999</v>
      </c>
      <c r="I296" s="150"/>
      <c r="J296" s="151">
        <f>ROUND(I296*H296,2)</f>
        <v>0</v>
      </c>
      <c r="K296" s="152"/>
      <c r="L296" s="33"/>
      <c r="M296" s="153" t="s">
        <v>1</v>
      </c>
      <c r="N296" s="154" t="s">
        <v>38</v>
      </c>
      <c r="O296" s="58"/>
      <c r="P296" s="155">
        <f>O296*H296</f>
        <v>0</v>
      </c>
      <c r="Q296" s="155">
        <v>0</v>
      </c>
      <c r="R296" s="155">
        <f>Q296*H296</f>
        <v>0</v>
      </c>
      <c r="S296" s="155">
        <v>0</v>
      </c>
      <c r="T296" s="156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57" t="s">
        <v>236</v>
      </c>
      <c r="AT296" s="157" t="s">
        <v>147</v>
      </c>
      <c r="AU296" s="157" t="s">
        <v>83</v>
      </c>
      <c r="AY296" s="17" t="s">
        <v>145</v>
      </c>
      <c r="BE296" s="158">
        <f>IF(N296="základní",J296,0)</f>
        <v>0</v>
      </c>
      <c r="BF296" s="158">
        <f>IF(N296="snížená",J296,0)</f>
        <v>0</v>
      </c>
      <c r="BG296" s="158">
        <f>IF(N296="zákl. přenesená",J296,0)</f>
        <v>0</v>
      </c>
      <c r="BH296" s="158">
        <f>IF(N296="sníž. přenesená",J296,0)</f>
        <v>0</v>
      </c>
      <c r="BI296" s="158">
        <f>IF(N296="nulová",J296,0)</f>
        <v>0</v>
      </c>
      <c r="BJ296" s="17" t="s">
        <v>81</v>
      </c>
      <c r="BK296" s="158">
        <f>ROUND(I296*H296,2)</f>
        <v>0</v>
      </c>
      <c r="BL296" s="17" t="s">
        <v>236</v>
      </c>
      <c r="BM296" s="157" t="s">
        <v>511</v>
      </c>
    </row>
    <row r="297" spans="1:65" s="13" customFormat="1" ht="10.199999999999999">
      <c r="B297" s="159"/>
      <c r="D297" s="160" t="s">
        <v>153</v>
      </c>
      <c r="E297" s="161" t="s">
        <v>1</v>
      </c>
      <c r="F297" s="162" t="s">
        <v>512</v>
      </c>
      <c r="H297" s="163">
        <v>170.30199999999999</v>
      </c>
      <c r="I297" s="164"/>
      <c r="L297" s="159"/>
      <c r="M297" s="165"/>
      <c r="N297" s="166"/>
      <c r="O297" s="166"/>
      <c r="P297" s="166"/>
      <c r="Q297" s="166"/>
      <c r="R297" s="166"/>
      <c r="S297" s="166"/>
      <c r="T297" s="167"/>
      <c r="AT297" s="161" t="s">
        <v>153</v>
      </c>
      <c r="AU297" s="161" t="s">
        <v>83</v>
      </c>
      <c r="AV297" s="13" t="s">
        <v>83</v>
      </c>
      <c r="AW297" s="13" t="s">
        <v>30</v>
      </c>
      <c r="AX297" s="13" t="s">
        <v>81</v>
      </c>
      <c r="AY297" s="161" t="s">
        <v>145</v>
      </c>
    </row>
    <row r="298" spans="1:65" s="2" customFormat="1" ht="24.15" customHeight="1">
      <c r="A298" s="32"/>
      <c r="B298" s="144"/>
      <c r="C298" s="183" t="s">
        <v>469</v>
      </c>
      <c r="D298" s="183" t="s">
        <v>209</v>
      </c>
      <c r="E298" s="184" t="s">
        <v>513</v>
      </c>
      <c r="F298" s="185" t="s">
        <v>514</v>
      </c>
      <c r="G298" s="186" t="s">
        <v>150</v>
      </c>
      <c r="H298" s="187">
        <v>178.81700000000001</v>
      </c>
      <c r="I298" s="188"/>
      <c r="J298" s="189">
        <f>ROUND(I298*H298,2)</f>
        <v>0</v>
      </c>
      <c r="K298" s="190"/>
      <c r="L298" s="191"/>
      <c r="M298" s="192" t="s">
        <v>1</v>
      </c>
      <c r="N298" s="193" t="s">
        <v>38</v>
      </c>
      <c r="O298" s="58"/>
      <c r="P298" s="155">
        <f>O298*H298</f>
        <v>0</v>
      </c>
      <c r="Q298" s="155">
        <v>4.1999999999999997E-3</v>
      </c>
      <c r="R298" s="155">
        <f>Q298*H298</f>
        <v>0.75103140000000002</v>
      </c>
      <c r="S298" s="155">
        <v>0</v>
      </c>
      <c r="T298" s="156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57" t="s">
        <v>469</v>
      </c>
      <c r="AT298" s="157" t="s">
        <v>209</v>
      </c>
      <c r="AU298" s="157" t="s">
        <v>83</v>
      </c>
      <c r="AY298" s="17" t="s">
        <v>145</v>
      </c>
      <c r="BE298" s="158">
        <f>IF(N298="základní",J298,0)</f>
        <v>0</v>
      </c>
      <c r="BF298" s="158">
        <f>IF(N298="snížená",J298,0)</f>
        <v>0</v>
      </c>
      <c r="BG298" s="158">
        <f>IF(N298="zákl. přenesená",J298,0)</f>
        <v>0</v>
      </c>
      <c r="BH298" s="158">
        <f>IF(N298="sníž. přenesená",J298,0)</f>
        <v>0</v>
      </c>
      <c r="BI298" s="158">
        <f>IF(N298="nulová",J298,0)</f>
        <v>0</v>
      </c>
      <c r="BJ298" s="17" t="s">
        <v>81</v>
      </c>
      <c r="BK298" s="158">
        <f>ROUND(I298*H298,2)</f>
        <v>0</v>
      </c>
      <c r="BL298" s="17" t="s">
        <v>236</v>
      </c>
      <c r="BM298" s="157" t="s">
        <v>515</v>
      </c>
    </row>
    <row r="299" spans="1:65" s="13" customFormat="1" ht="10.199999999999999">
      <c r="B299" s="159"/>
      <c r="D299" s="160" t="s">
        <v>153</v>
      </c>
      <c r="F299" s="162" t="s">
        <v>516</v>
      </c>
      <c r="H299" s="163">
        <v>178.81700000000001</v>
      </c>
      <c r="I299" s="164"/>
      <c r="L299" s="159"/>
      <c r="M299" s="165"/>
      <c r="N299" s="166"/>
      <c r="O299" s="166"/>
      <c r="P299" s="166"/>
      <c r="Q299" s="166"/>
      <c r="R299" s="166"/>
      <c r="S299" s="166"/>
      <c r="T299" s="167"/>
      <c r="AT299" s="161" t="s">
        <v>153</v>
      </c>
      <c r="AU299" s="161" t="s">
        <v>83</v>
      </c>
      <c r="AV299" s="13" t="s">
        <v>83</v>
      </c>
      <c r="AW299" s="13" t="s">
        <v>3</v>
      </c>
      <c r="AX299" s="13" t="s">
        <v>81</v>
      </c>
      <c r="AY299" s="161" t="s">
        <v>145</v>
      </c>
    </row>
    <row r="300" spans="1:65" s="2" customFormat="1" ht="21.75" customHeight="1">
      <c r="A300" s="32"/>
      <c r="B300" s="144"/>
      <c r="C300" s="145" t="s">
        <v>517</v>
      </c>
      <c r="D300" s="145" t="s">
        <v>147</v>
      </c>
      <c r="E300" s="146" t="s">
        <v>518</v>
      </c>
      <c r="F300" s="147" t="s">
        <v>519</v>
      </c>
      <c r="G300" s="148" t="s">
        <v>150</v>
      </c>
      <c r="H300" s="149">
        <v>56.195999999999998</v>
      </c>
      <c r="I300" s="150"/>
      <c r="J300" s="151">
        <f>ROUND(I300*H300,2)</f>
        <v>0</v>
      </c>
      <c r="K300" s="152"/>
      <c r="L300" s="33"/>
      <c r="M300" s="153" t="s">
        <v>1</v>
      </c>
      <c r="N300" s="154" t="s">
        <v>38</v>
      </c>
      <c r="O300" s="58"/>
      <c r="P300" s="155">
        <f>O300*H300</f>
        <v>0</v>
      </c>
      <c r="Q300" s="155">
        <v>0</v>
      </c>
      <c r="R300" s="155">
        <f>Q300*H300</f>
        <v>0</v>
      </c>
      <c r="S300" s="155">
        <v>0</v>
      </c>
      <c r="T300" s="156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57" t="s">
        <v>236</v>
      </c>
      <c r="AT300" s="157" t="s">
        <v>147</v>
      </c>
      <c r="AU300" s="157" t="s">
        <v>83</v>
      </c>
      <c r="AY300" s="17" t="s">
        <v>145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7" t="s">
        <v>81</v>
      </c>
      <c r="BK300" s="158">
        <f>ROUND(I300*H300,2)</f>
        <v>0</v>
      </c>
      <c r="BL300" s="17" t="s">
        <v>236</v>
      </c>
      <c r="BM300" s="157" t="s">
        <v>520</v>
      </c>
    </row>
    <row r="301" spans="1:65" s="13" customFormat="1" ht="10.199999999999999">
      <c r="B301" s="159"/>
      <c r="D301" s="160" t="s">
        <v>153</v>
      </c>
      <c r="E301" s="161" t="s">
        <v>1</v>
      </c>
      <c r="F301" s="162" t="s">
        <v>521</v>
      </c>
      <c r="H301" s="163">
        <v>56.195999999999998</v>
      </c>
      <c r="I301" s="164"/>
      <c r="L301" s="159"/>
      <c r="M301" s="165"/>
      <c r="N301" s="166"/>
      <c r="O301" s="166"/>
      <c r="P301" s="166"/>
      <c r="Q301" s="166"/>
      <c r="R301" s="166"/>
      <c r="S301" s="166"/>
      <c r="T301" s="167"/>
      <c r="AT301" s="161" t="s">
        <v>153</v>
      </c>
      <c r="AU301" s="161" t="s">
        <v>83</v>
      </c>
      <c r="AV301" s="13" t="s">
        <v>83</v>
      </c>
      <c r="AW301" s="13" t="s">
        <v>30</v>
      </c>
      <c r="AX301" s="13" t="s">
        <v>81</v>
      </c>
      <c r="AY301" s="161" t="s">
        <v>145</v>
      </c>
    </row>
    <row r="302" spans="1:65" s="2" customFormat="1" ht="24.15" customHeight="1">
      <c r="A302" s="32"/>
      <c r="B302" s="144"/>
      <c r="C302" s="145" t="s">
        <v>522</v>
      </c>
      <c r="D302" s="145" t="s">
        <v>147</v>
      </c>
      <c r="E302" s="146" t="s">
        <v>523</v>
      </c>
      <c r="F302" s="147" t="s">
        <v>524</v>
      </c>
      <c r="G302" s="148" t="s">
        <v>150</v>
      </c>
      <c r="H302" s="149">
        <v>24.504000000000001</v>
      </c>
      <c r="I302" s="150"/>
      <c r="J302" s="151">
        <f>ROUND(I302*H302,2)</f>
        <v>0</v>
      </c>
      <c r="K302" s="152"/>
      <c r="L302" s="33"/>
      <c r="M302" s="153" t="s">
        <v>1</v>
      </c>
      <c r="N302" s="154" t="s">
        <v>38</v>
      </c>
      <c r="O302" s="58"/>
      <c r="P302" s="155">
        <f>O302*H302</f>
        <v>0</v>
      </c>
      <c r="Q302" s="155">
        <v>0</v>
      </c>
      <c r="R302" s="155">
        <f>Q302*H302</f>
        <v>0</v>
      </c>
      <c r="S302" s="155">
        <v>0</v>
      </c>
      <c r="T302" s="156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7" t="s">
        <v>236</v>
      </c>
      <c r="AT302" s="157" t="s">
        <v>147</v>
      </c>
      <c r="AU302" s="157" t="s">
        <v>83</v>
      </c>
      <c r="AY302" s="17" t="s">
        <v>145</v>
      </c>
      <c r="BE302" s="158">
        <f>IF(N302="základní",J302,0)</f>
        <v>0</v>
      </c>
      <c r="BF302" s="158">
        <f>IF(N302="snížená",J302,0)</f>
        <v>0</v>
      </c>
      <c r="BG302" s="158">
        <f>IF(N302="zákl. přenesená",J302,0)</f>
        <v>0</v>
      </c>
      <c r="BH302" s="158">
        <f>IF(N302="sníž. přenesená",J302,0)</f>
        <v>0</v>
      </c>
      <c r="BI302" s="158">
        <f>IF(N302="nulová",J302,0)</f>
        <v>0</v>
      </c>
      <c r="BJ302" s="17" t="s">
        <v>81</v>
      </c>
      <c r="BK302" s="158">
        <f>ROUND(I302*H302,2)</f>
        <v>0</v>
      </c>
      <c r="BL302" s="17" t="s">
        <v>236</v>
      </c>
      <c r="BM302" s="157" t="s">
        <v>525</v>
      </c>
    </row>
    <row r="303" spans="1:65" s="13" customFormat="1" ht="10.199999999999999">
      <c r="B303" s="159"/>
      <c r="D303" s="160" t="s">
        <v>153</v>
      </c>
      <c r="E303" s="161" t="s">
        <v>1</v>
      </c>
      <c r="F303" s="162" t="s">
        <v>526</v>
      </c>
      <c r="H303" s="163">
        <v>24.504000000000001</v>
      </c>
      <c r="I303" s="164"/>
      <c r="L303" s="159"/>
      <c r="M303" s="165"/>
      <c r="N303" s="166"/>
      <c r="O303" s="166"/>
      <c r="P303" s="166"/>
      <c r="Q303" s="166"/>
      <c r="R303" s="166"/>
      <c r="S303" s="166"/>
      <c r="T303" s="167"/>
      <c r="AT303" s="161" t="s">
        <v>153</v>
      </c>
      <c r="AU303" s="161" t="s">
        <v>83</v>
      </c>
      <c r="AV303" s="13" t="s">
        <v>83</v>
      </c>
      <c r="AW303" s="13" t="s">
        <v>30</v>
      </c>
      <c r="AX303" s="13" t="s">
        <v>81</v>
      </c>
      <c r="AY303" s="161" t="s">
        <v>145</v>
      </c>
    </row>
    <row r="304" spans="1:65" s="2" customFormat="1" ht="21.75" customHeight="1">
      <c r="A304" s="32"/>
      <c r="B304" s="144"/>
      <c r="C304" s="183" t="s">
        <v>527</v>
      </c>
      <c r="D304" s="183" t="s">
        <v>209</v>
      </c>
      <c r="E304" s="184" t="s">
        <v>528</v>
      </c>
      <c r="F304" s="185" t="s">
        <v>529</v>
      </c>
      <c r="G304" s="186" t="s">
        <v>157</v>
      </c>
      <c r="H304" s="187">
        <v>7.9640000000000004</v>
      </c>
      <c r="I304" s="188"/>
      <c r="J304" s="189">
        <f>ROUND(I304*H304,2)</f>
        <v>0</v>
      </c>
      <c r="K304" s="190"/>
      <c r="L304" s="191"/>
      <c r="M304" s="192" t="s">
        <v>1</v>
      </c>
      <c r="N304" s="193" t="s">
        <v>38</v>
      </c>
      <c r="O304" s="58"/>
      <c r="P304" s="155">
        <f>O304*H304</f>
        <v>0</v>
      </c>
      <c r="Q304" s="155">
        <v>2.5000000000000001E-2</v>
      </c>
      <c r="R304" s="155">
        <f>Q304*H304</f>
        <v>0.19910000000000003</v>
      </c>
      <c r="S304" s="155">
        <v>0</v>
      </c>
      <c r="T304" s="156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57" t="s">
        <v>469</v>
      </c>
      <c r="AT304" s="157" t="s">
        <v>209</v>
      </c>
      <c r="AU304" s="157" t="s">
        <v>83</v>
      </c>
      <c r="AY304" s="17" t="s">
        <v>145</v>
      </c>
      <c r="BE304" s="158">
        <f>IF(N304="základní",J304,0)</f>
        <v>0</v>
      </c>
      <c r="BF304" s="158">
        <f>IF(N304="snížená",J304,0)</f>
        <v>0</v>
      </c>
      <c r="BG304" s="158">
        <f>IF(N304="zákl. přenesená",J304,0)</f>
        <v>0</v>
      </c>
      <c r="BH304" s="158">
        <f>IF(N304="sníž. přenesená",J304,0)</f>
        <v>0</v>
      </c>
      <c r="BI304" s="158">
        <f>IF(N304="nulová",J304,0)</f>
        <v>0</v>
      </c>
      <c r="BJ304" s="17" t="s">
        <v>81</v>
      </c>
      <c r="BK304" s="158">
        <f>ROUND(I304*H304,2)</f>
        <v>0</v>
      </c>
      <c r="BL304" s="17" t="s">
        <v>236</v>
      </c>
      <c r="BM304" s="157" t="s">
        <v>530</v>
      </c>
    </row>
    <row r="305" spans="1:65" s="13" customFormat="1" ht="10.199999999999999">
      <c r="B305" s="159"/>
      <c r="D305" s="160" t="s">
        <v>153</v>
      </c>
      <c r="E305" s="161" t="s">
        <v>1</v>
      </c>
      <c r="F305" s="162" t="s">
        <v>531</v>
      </c>
      <c r="H305" s="163">
        <v>7.9640000000000004</v>
      </c>
      <c r="I305" s="164"/>
      <c r="L305" s="159"/>
      <c r="M305" s="165"/>
      <c r="N305" s="166"/>
      <c r="O305" s="166"/>
      <c r="P305" s="166"/>
      <c r="Q305" s="166"/>
      <c r="R305" s="166"/>
      <c r="S305" s="166"/>
      <c r="T305" s="167"/>
      <c r="AT305" s="161" t="s">
        <v>153</v>
      </c>
      <c r="AU305" s="161" t="s">
        <v>83</v>
      </c>
      <c r="AV305" s="13" t="s">
        <v>83</v>
      </c>
      <c r="AW305" s="13" t="s">
        <v>30</v>
      </c>
      <c r="AX305" s="13" t="s">
        <v>81</v>
      </c>
      <c r="AY305" s="161" t="s">
        <v>145</v>
      </c>
    </row>
    <row r="306" spans="1:65" s="2" customFormat="1" ht="16.5" customHeight="1">
      <c r="A306" s="32"/>
      <c r="B306" s="144"/>
      <c r="C306" s="145" t="s">
        <v>532</v>
      </c>
      <c r="D306" s="145" t="s">
        <v>147</v>
      </c>
      <c r="E306" s="146" t="s">
        <v>533</v>
      </c>
      <c r="F306" s="147" t="s">
        <v>534</v>
      </c>
      <c r="G306" s="148" t="s">
        <v>150</v>
      </c>
      <c r="H306" s="149">
        <v>5051.55</v>
      </c>
      <c r="I306" s="150"/>
      <c r="J306" s="151">
        <f>ROUND(I306*H306,2)</f>
        <v>0</v>
      </c>
      <c r="K306" s="152"/>
      <c r="L306" s="33"/>
      <c r="M306" s="153" t="s">
        <v>1</v>
      </c>
      <c r="N306" s="154" t="s">
        <v>38</v>
      </c>
      <c r="O306" s="58"/>
      <c r="P306" s="155">
        <f>O306*H306</f>
        <v>0</v>
      </c>
      <c r="Q306" s="155">
        <v>0</v>
      </c>
      <c r="R306" s="155">
        <f>Q306*H306</f>
        <v>0</v>
      </c>
      <c r="S306" s="155">
        <v>0</v>
      </c>
      <c r="T306" s="156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57" t="s">
        <v>236</v>
      </c>
      <c r="AT306" s="157" t="s">
        <v>147</v>
      </c>
      <c r="AU306" s="157" t="s">
        <v>83</v>
      </c>
      <c r="AY306" s="17" t="s">
        <v>145</v>
      </c>
      <c r="BE306" s="158">
        <f>IF(N306="základní",J306,0)</f>
        <v>0</v>
      </c>
      <c r="BF306" s="158">
        <f>IF(N306="snížená",J306,0)</f>
        <v>0</v>
      </c>
      <c r="BG306" s="158">
        <f>IF(N306="zákl. přenesená",J306,0)</f>
        <v>0</v>
      </c>
      <c r="BH306" s="158">
        <f>IF(N306="sníž. přenesená",J306,0)</f>
        <v>0</v>
      </c>
      <c r="BI306" s="158">
        <f>IF(N306="nulová",J306,0)</f>
        <v>0</v>
      </c>
      <c r="BJ306" s="17" t="s">
        <v>81</v>
      </c>
      <c r="BK306" s="158">
        <f>ROUND(I306*H306,2)</f>
        <v>0</v>
      </c>
      <c r="BL306" s="17" t="s">
        <v>236</v>
      </c>
      <c r="BM306" s="157" t="s">
        <v>535</v>
      </c>
    </row>
    <row r="307" spans="1:65" s="13" customFormat="1" ht="10.199999999999999">
      <c r="B307" s="159"/>
      <c r="D307" s="160" t="s">
        <v>153</v>
      </c>
      <c r="E307" s="161" t="s">
        <v>1</v>
      </c>
      <c r="F307" s="162" t="s">
        <v>536</v>
      </c>
      <c r="H307" s="163">
        <v>5051.55</v>
      </c>
      <c r="I307" s="164"/>
      <c r="L307" s="159"/>
      <c r="M307" s="165"/>
      <c r="N307" s="166"/>
      <c r="O307" s="166"/>
      <c r="P307" s="166"/>
      <c r="Q307" s="166"/>
      <c r="R307" s="166"/>
      <c r="S307" s="166"/>
      <c r="T307" s="167"/>
      <c r="AT307" s="161" t="s">
        <v>153</v>
      </c>
      <c r="AU307" s="161" t="s">
        <v>83</v>
      </c>
      <c r="AV307" s="13" t="s">
        <v>83</v>
      </c>
      <c r="AW307" s="13" t="s">
        <v>30</v>
      </c>
      <c r="AX307" s="13" t="s">
        <v>81</v>
      </c>
      <c r="AY307" s="161" t="s">
        <v>145</v>
      </c>
    </row>
    <row r="308" spans="1:65" s="2" customFormat="1" ht="21.75" customHeight="1">
      <c r="A308" s="32"/>
      <c r="B308" s="144"/>
      <c r="C308" s="183" t="s">
        <v>537</v>
      </c>
      <c r="D308" s="183" t="s">
        <v>209</v>
      </c>
      <c r="E308" s="184" t="s">
        <v>538</v>
      </c>
      <c r="F308" s="185" t="s">
        <v>539</v>
      </c>
      <c r="G308" s="186" t="s">
        <v>150</v>
      </c>
      <c r="H308" s="187">
        <v>5152.5810000000001</v>
      </c>
      <c r="I308" s="188"/>
      <c r="J308" s="189">
        <f>ROUND(I308*H308,2)</f>
        <v>0</v>
      </c>
      <c r="K308" s="190"/>
      <c r="L308" s="191"/>
      <c r="M308" s="192" t="s">
        <v>1</v>
      </c>
      <c r="N308" s="193" t="s">
        <v>38</v>
      </c>
      <c r="O308" s="58"/>
      <c r="P308" s="155">
        <f>O308*H308</f>
        <v>0</v>
      </c>
      <c r="Q308" s="155">
        <v>2.2399999999999998E-3</v>
      </c>
      <c r="R308" s="155">
        <f>Q308*H308</f>
        <v>11.541781439999999</v>
      </c>
      <c r="S308" s="155">
        <v>0</v>
      </c>
      <c r="T308" s="156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57" t="s">
        <v>469</v>
      </c>
      <c r="AT308" s="157" t="s">
        <v>209</v>
      </c>
      <c r="AU308" s="157" t="s">
        <v>83</v>
      </c>
      <c r="AY308" s="17" t="s">
        <v>145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7" t="s">
        <v>81</v>
      </c>
      <c r="BK308" s="158">
        <f>ROUND(I308*H308,2)</f>
        <v>0</v>
      </c>
      <c r="BL308" s="17" t="s">
        <v>236</v>
      </c>
      <c r="BM308" s="157" t="s">
        <v>540</v>
      </c>
    </row>
    <row r="309" spans="1:65" s="13" customFormat="1" ht="10.199999999999999">
      <c r="B309" s="159"/>
      <c r="D309" s="160" t="s">
        <v>153</v>
      </c>
      <c r="F309" s="162" t="s">
        <v>541</v>
      </c>
      <c r="H309" s="163">
        <v>5152.5810000000001</v>
      </c>
      <c r="I309" s="164"/>
      <c r="L309" s="159"/>
      <c r="M309" s="165"/>
      <c r="N309" s="166"/>
      <c r="O309" s="166"/>
      <c r="P309" s="166"/>
      <c r="Q309" s="166"/>
      <c r="R309" s="166"/>
      <c r="S309" s="166"/>
      <c r="T309" s="167"/>
      <c r="AT309" s="161" t="s">
        <v>153</v>
      </c>
      <c r="AU309" s="161" t="s">
        <v>83</v>
      </c>
      <c r="AV309" s="13" t="s">
        <v>83</v>
      </c>
      <c r="AW309" s="13" t="s">
        <v>3</v>
      </c>
      <c r="AX309" s="13" t="s">
        <v>81</v>
      </c>
      <c r="AY309" s="161" t="s">
        <v>145</v>
      </c>
    </row>
    <row r="310" spans="1:65" s="2" customFormat="1" ht="24.15" customHeight="1">
      <c r="A310" s="32"/>
      <c r="B310" s="144"/>
      <c r="C310" s="183" t="s">
        <v>542</v>
      </c>
      <c r="D310" s="183" t="s">
        <v>209</v>
      </c>
      <c r="E310" s="184" t="s">
        <v>543</v>
      </c>
      <c r="F310" s="185" t="s">
        <v>544</v>
      </c>
      <c r="G310" s="186" t="s">
        <v>150</v>
      </c>
      <c r="H310" s="187">
        <v>70.245000000000005</v>
      </c>
      <c r="I310" s="188"/>
      <c r="J310" s="189">
        <f>ROUND(I310*H310,2)</f>
        <v>0</v>
      </c>
      <c r="K310" s="190"/>
      <c r="L310" s="191"/>
      <c r="M310" s="192" t="s">
        <v>1</v>
      </c>
      <c r="N310" s="193" t="s">
        <v>38</v>
      </c>
      <c r="O310" s="58"/>
      <c r="P310" s="155">
        <f>O310*H310</f>
        <v>0</v>
      </c>
      <c r="Q310" s="155">
        <v>4.7999999999999996E-3</v>
      </c>
      <c r="R310" s="155">
        <f>Q310*H310</f>
        <v>0.33717599999999998</v>
      </c>
      <c r="S310" s="155">
        <v>0</v>
      </c>
      <c r="T310" s="156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57" t="s">
        <v>469</v>
      </c>
      <c r="AT310" s="157" t="s">
        <v>209</v>
      </c>
      <c r="AU310" s="157" t="s">
        <v>83</v>
      </c>
      <c r="AY310" s="17" t="s">
        <v>145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7" t="s">
        <v>81</v>
      </c>
      <c r="BK310" s="158">
        <f>ROUND(I310*H310,2)</f>
        <v>0</v>
      </c>
      <c r="BL310" s="17" t="s">
        <v>236</v>
      </c>
      <c r="BM310" s="157" t="s">
        <v>545</v>
      </c>
    </row>
    <row r="311" spans="1:65" s="13" customFormat="1" ht="10.199999999999999">
      <c r="B311" s="159"/>
      <c r="D311" s="160" t="s">
        <v>153</v>
      </c>
      <c r="E311" s="161" t="s">
        <v>1</v>
      </c>
      <c r="F311" s="162" t="s">
        <v>521</v>
      </c>
      <c r="H311" s="163">
        <v>56.195999999999998</v>
      </c>
      <c r="I311" s="164"/>
      <c r="L311" s="159"/>
      <c r="M311" s="165"/>
      <c r="N311" s="166"/>
      <c r="O311" s="166"/>
      <c r="P311" s="166"/>
      <c r="Q311" s="166"/>
      <c r="R311" s="166"/>
      <c r="S311" s="166"/>
      <c r="T311" s="167"/>
      <c r="AT311" s="161" t="s">
        <v>153</v>
      </c>
      <c r="AU311" s="161" t="s">
        <v>83</v>
      </c>
      <c r="AV311" s="13" t="s">
        <v>83</v>
      </c>
      <c r="AW311" s="13" t="s">
        <v>30</v>
      </c>
      <c r="AX311" s="13" t="s">
        <v>81</v>
      </c>
      <c r="AY311" s="161" t="s">
        <v>145</v>
      </c>
    </row>
    <row r="312" spans="1:65" s="13" customFormat="1" ht="10.199999999999999">
      <c r="B312" s="159"/>
      <c r="D312" s="160" t="s">
        <v>153</v>
      </c>
      <c r="F312" s="162" t="s">
        <v>546</v>
      </c>
      <c r="H312" s="163">
        <v>70.245000000000005</v>
      </c>
      <c r="I312" s="164"/>
      <c r="L312" s="159"/>
      <c r="M312" s="165"/>
      <c r="N312" s="166"/>
      <c r="O312" s="166"/>
      <c r="P312" s="166"/>
      <c r="Q312" s="166"/>
      <c r="R312" s="166"/>
      <c r="S312" s="166"/>
      <c r="T312" s="167"/>
      <c r="AT312" s="161" t="s">
        <v>153</v>
      </c>
      <c r="AU312" s="161" t="s">
        <v>83</v>
      </c>
      <c r="AV312" s="13" t="s">
        <v>83</v>
      </c>
      <c r="AW312" s="13" t="s">
        <v>3</v>
      </c>
      <c r="AX312" s="13" t="s">
        <v>81</v>
      </c>
      <c r="AY312" s="161" t="s">
        <v>145</v>
      </c>
    </row>
    <row r="313" spans="1:65" s="2" customFormat="1" ht="24.15" customHeight="1">
      <c r="A313" s="32"/>
      <c r="B313" s="144"/>
      <c r="C313" s="145" t="s">
        <v>547</v>
      </c>
      <c r="D313" s="145" t="s">
        <v>147</v>
      </c>
      <c r="E313" s="146" t="s">
        <v>548</v>
      </c>
      <c r="F313" s="147" t="s">
        <v>549</v>
      </c>
      <c r="G313" s="148" t="s">
        <v>150</v>
      </c>
      <c r="H313" s="149">
        <v>1683.85</v>
      </c>
      <c r="I313" s="150"/>
      <c r="J313" s="151">
        <f>ROUND(I313*H313,2)</f>
        <v>0</v>
      </c>
      <c r="K313" s="152"/>
      <c r="L313" s="33"/>
      <c r="M313" s="153" t="s">
        <v>1</v>
      </c>
      <c r="N313" s="154" t="s">
        <v>38</v>
      </c>
      <c r="O313" s="58"/>
      <c r="P313" s="155">
        <f>O313*H313</f>
        <v>0</v>
      </c>
      <c r="Q313" s="155">
        <v>1.0000000000000001E-5</v>
      </c>
      <c r="R313" s="155">
        <f>Q313*H313</f>
        <v>1.6838499999999999E-2</v>
      </c>
      <c r="S313" s="155">
        <v>0</v>
      </c>
      <c r="T313" s="156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57" t="s">
        <v>236</v>
      </c>
      <c r="AT313" s="157" t="s">
        <v>147</v>
      </c>
      <c r="AU313" s="157" t="s">
        <v>83</v>
      </c>
      <c r="AY313" s="17" t="s">
        <v>145</v>
      </c>
      <c r="BE313" s="158">
        <f>IF(N313="základní",J313,0)</f>
        <v>0</v>
      </c>
      <c r="BF313" s="158">
        <f>IF(N313="snížená",J313,0)</f>
        <v>0</v>
      </c>
      <c r="BG313" s="158">
        <f>IF(N313="zákl. přenesená",J313,0)</f>
        <v>0</v>
      </c>
      <c r="BH313" s="158">
        <f>IF(N313="sníž. přenesená",J313,0)</f>
        <v>0</v>
      </c>
      <c r="BI313" s="158">
        <f>IF(N313="nulová",J313,0)</f>
        <v>0</v>
      </c>
      <c r="BJ313" s="17" t="s">
        <v>81</v>
      </c>
      <c r="BK313" s="158">
        <f>ROUND(I313*H313,2)</f>
        <v>0</v>
      </c>
      <c r="BL313" s="17" t="s">
        <v>236</v>
      </c>
      <c r="BM313" s="157" t="s">
        <v>550</v>
      </c>
    </row>
    <row r="314" spans="1:65" s="2" customFormat="1" ht="24.15" customHeight="1">
      <c r="A314" s="32"/>
      <c r="B314" s="144"/>
      <c r="C314" s="183" t="s">
        <v>551</v>
      </c>
      <c r="D314" s="183" t="s">
        <v>209</v>
      </c>
      <c r="E314" s="184" t="s">
        <v>552</v>
      </c>
      <c r="F314" s="185" t="s">
        <v>553</v>
      </c>
      <c r="G314" s="186" t="s">
        <v>150</v>
      </c>
      <c r="H314" s="187">
        <v>1768.0429999999999</v>
      </c>
      <c r="I314" s="188"/>
      <c r="J314" s="189">
        <f>ROUND(I314*H314,2)</f>
        <v>0</v>
      </c>
      <c r="K314" s="190"/>
      <c r="L314" s="191"/>
      <c r="M314" s="192" t="s">
        <v>1</v>
      </c>
      <c r="N314" s="193" t="s">
        <v>38</v>
      </c>
      <c r="O314" s="58"/>
      <c r="P314" s="155">
        <f>O314*H314</f>
        <v>0</v>
      </c>
      <c r="Q314" s="155">
        <v>1.6000000000000001E-4</v>
      </c>
      <c r="R314" s="155">
        <f>Q314*H314</f>
        <v>0.28288688000000001</v>
      </c>
      <c r="S314" s="155">
        <v>0</v>
      </c>
      <c r="T314" s="156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7" t="s">
        <v>469</v>
      </c>
      <c r="AT314" s="157" t="s">
        <v>209</v>
      </c>
      <c r="AU314" s="157" t="s">
        <v>83</v>
      </c>
      <c r="AY314" s="17" t="s">
        <v>145</v>
      </c>
      <c r="BE314" s="158">
        <f>IF(N314="základní",J314,0)</f>
        <v>0</v>
      </c>
      <c r="BF314" s="158">
        <f>IF(N314="snížená",J314,0)</f>
        <v>0</v>
      </c>
      <c r="BG314" s="158">
        <f>IF(N314="zákl. přenesená",J314,0)</f>
        <v>0</v>
      </c>
      <c r="BH314" s="158">
        <f>IF(N314="sníž. přenesená",J314,0)</f>
        <v>0</v>
      </c>
      <c r="BI314" s="158">
        <f>IF(N314="nulová",J314,0)</f>
        <v>0</v>
      </c>
      <c r="BJ314" s="17" t="s">
        <v>81</v>
      </c>
      <c r="BK314" s="158">
        <f>ROUND(I314*H314,2)</f>
        <v>0</v>
      </c>
      <c r="BL314" s="17" t="s">
        <v>236</v>
      </c>
      <c r="BM314" s="157" t="s">
        <v>554</v>
      </c>
    </row>
    <row r="315" spans="1:65" s="13" customFormat="1" ht="10.199999999999999">
      <c r="B315" s="159"/>
      <c r="D315" s="160" t="s">
        <v>153</v>
      </c>
      <c r="F315" s="162" t="s">
        <v>555</v>
      </c>
      <c r="H315" s="163">
        <v>1768.0429999999999</v>
      </c>
      <c r="I315" s="164"/>
      <c r="L315" s="159"/>
      <c r="M315" s="165"/>
      <c r="N315" s="166"/>
      <c r="O315" s="166"/>
      <c r="P315" s="166"/>
      <c r="Q315" s="166"/>
      <c r="R315" s="166"/>
      <c r="S315" s="166"/>
      <c r="T315" s="167"/>
      <c r="AT315" s="161" t="s">
        <v>153</v>
      </c>
      <c r="AU315" s="161" t="s">
        <v>83</v>
      </c>
      <c r="AV315" s="13" t="s">
        <v>83</v>
      </c>
      <c r="AW315" s="13" t="s">
        <v>3</v>
      </c>
      <c r="AX315" s="13" t="s">
        <v>81</v>
      </c>
      <c r="AY315" s="161" t="s">
        <v>145</v>
      </c>
    </row>
    <row r="316" spans="1:65" s="2" customFormat="1" ht="24.15" customHeight="1">
      <c r="A316" s="32"/>
      <c r="B316" s="144"/>
      <c r="C316" s="145" t="s">
        <v>556</v>
      </c>
      <c r="D316" s="145" t="s">
        <v>147</v>
      </c>
      <c r="E316" s="146" t="s">
        <v>557</v>
      </c>
      <c r="F316" s="147" t="s">
        <v>558</v>
      </c>
      <c r="G316" s="148" t="s">
        <v>479</v>
      </c>
      <c r="H316" s="194"/>
      <c r="I316" s="150"/>
      <c r="J316" s="151">
        <f>ROUND(I316*H316,2)</f>
        <v>0</v>
      </c>
      <c r="K316" s="152"/>
      <c r="L316" s="33"/>
      <c r="M316" s="153" t="s">
        <v>1</v>
      </c>
      <c r="N316" s="154" t="s">
        <v>38</v>
      </c>
      <c r="O316" s="58"/>
      <c r="P316" s="155">
        <f>O316*H316</f>
        <v>0</v>
      </c>
      <c r="Q316" s="155">
        <v>0</v>
      </c>
      <c r="R316" s="155">
        <f>Q316*H316</f>
        <v>0</v>
      </c>
      <c r="S316" s="155">
        <v>0</v>
      </c>
      <c r="T316" s="156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57" t="s">
        <v>236</v>
      </c>
      <c r="AT316" s="157" t="s">
        <v>147</v>
      </c>
      <c r="AU316" s="157" t="s">
        <v>83</v>
      </c>
      <c r="AY316" s="17" t="s">
        <v>145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7" t="s">
        <v>81</v>
      </c>
      <c r="BK316" s="158">
        <f>ROUND(I316*H316,2)</f>
        <v>0</v>
      </c>
      <c r="BL316" s="17" t="s">
        <v>236</v>
      </c>
      <c r="BM316" s="157" t="s">
        <v>559</v>
      </c>
    </row>
    <row r="317" spans="1:65" s="12" customFormat="1" ht="22.8" customHeight="1">
      <c r="B317" s="131"/>
      <c r="D317" s="132" t="s">
        <v>72</v>
      </c>
      <c r="E317" s="142" t="s">
        <v>560</v>
      </c>
      <c r="F317" s="142" t="s">
        <v>561</v>
      </c>
      <c r="I317" s="134"/>
      <c r="J317" s="143">
        <f>BK317</f>
        <v>0</v>
      </c>
      <c r="L317" s="131"/>
      <c r="M317" s="136"/>
      <c r="N317" s="137"/>
      <c r="O317" s="137"/>
      <c r="P317" s="138">
        <f>SUM(P318:P323)</f>
        <v>0</v>
      </c>
      <c r="Q317" s="137"/>
      <c r="R317" s="138">
        <f>SUM(R318:R323)</f>
        <v>2.7923200000000006</v>
      </c>
      <c r="S317" s="137"/>
      <c r="T317" s="139">
        <f>SUM(T318:T323)</f>
        <v>0</v>
      </c>
      <c r="AR317" s="132" t="s">
        <v>83</v>
      </c>
      <c r="AT317" s="140" t="s">
        <v>72</v>
      </c>
      <c r="AU317" s="140" t="s">
        <v>81</v>
      </c>
      <c r="AY317" s="132" t="s">
        <v>145</v>
      </c>
      <c r="BK317" s="141">
        <f>SUM(BK318:BK323)</f>
        <v>0</v>
      </c>
    </row>
    <row r="318" spans="1:65" s="2" customFormat="1" ht="16.5" customHeight="1">
      <c r="A318" s="32"/>
      <c r="B318" s="144"/>
      <c r="C318" s="145" t="s">
        <v>562</v>
      </c>
      <c r="D318" s="145" t="s">
        <v>147</v>
      </c>
      <c r="E318" s="146" t="s">
        <v>563</v>
      </c>
      <c r="F318" s="147" t="s">
        <v>564</v>
      </c>
      <c r="G318" s="148" t="s">
        <v>202</v>
      </c>
      <c r="H318" s="149">
        <v>156</v>
      </c>
      <c r="I318" s="150"/>
      <c r="J318" s="151">
        <f t="shared" ref="J318:J323" si="10">ROUND(I318*H318,2)</f>
        <v>0</v>
      </c>
      <c r="K318" s="152"/>
      <c r="L318" s="33"/>
      <c r="M318" s="153" t="s">
        <v>1</v>
      </c>
      <c r="N318" s="154" t="s">
        <v>38</v>
      </c>
      <c r="O318" s="58"/>
      <c r="P318" s="155">
        <f t="shared" ref="P318:P323" si="11">O318*H318</f>
        <v>0</v>
      </c>
      <c r="Q318" s="155">
        <v>6.7200000000000003E-3</v>
      </c>
      <c r="R318" s="155">
        <f t="shared" ref="R318:R323" si="12">Q318*H318</f>
        <v>1.0483200000000001</v>
      </c>
      <c r="S318" s="155">
        <v>0</v>
      </c>
      <c r="T318" s="156">
        <f t="shared" ref="T318:T323" si="13"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57" t="s">
        <v>236</v>
      </c>
      <c r="AT318" s="157" t="s">
        <v>147</v>
      </c>
      <c r="AU318" s="157" t="s">
        <v>83</v>
      </c>
      <c r="AY318" s="17" t="s">
        <v>145</v>
      </c>
      <c r="BE318" s="158">
        <f t="shared" ref="BE318:BE323" si="14">IF(N318="základní",J318,0)</f>
        <v>0</v>
      </c>
      <c r="BF318" s="158">
        <f t="shared" ref="BF318:BF323" si="15">IF(N318="snížená",J318,0)</f>
        <v>0</v>
      </c>
      <c r="BG318" s="158">
        <f t="shared" ref="BG318:BG323" si="16">IF(N318="zákl. přenesená",J318,0)</f>
        <v>0</v>
      </c>
      <c r="BH318" s="158">
        <f t="shared" ref="BH318:BH323" si="17">IF(N318="sníž. přenesená",J318,0)</f>
        <v>0</v>
      </c>
      <c r="BI318" s="158">
        <f t="shared" ref="BI318:BI323" si="18">IF(N318="nulová",J318,0)</f>
        <v>0</v>
      </c>
      <c r="BJ318" s="17" t="s">
        <v>81</v>
      </c>
      <c r="BK318" s="158">
        <f t="shared" ref="BK318:BK323" si="19">ROUND(I318*H318,2)</f>
        <v>0</v>
      </c>
      <c r="BL318" s="17" t="s">
        <v>236</v>
      </c>
      <c r="BM318" s="157" t="s">
        <v>565</v>
      </c>
    </row>
    <row r="319" spans="1:65" s="2" customFormat="1" ht="16.5" customHeight="1">
      <c r="A319" s="32"/>
      <c r="B319" s="144"/>
      <c r="C319" s="145" t="s">
        <v>566</v>
      </c>
      <c r="D319" s="145" t="s">
        <v>147</v>
      </c>
      <c r="E319" s="146" t="s">
        <v>567</v>
      </c>
      <c r="F319" s="147" t="s">
        <v>568</v>
      </c>
      <c r="G319" s="148" t="s">
        <v>202</v>
      </c>
      <c r="H319" s="149">
        <v>48</v>
      </c>
      <c r="I319" s="150"/>
      <c r="J319" s="151">
        <f t="shared" si="10"/>
        <v>0</v>
      </c>
      <c r="K319" s="152"/>
      <c r="L319" s="33"/>
      <c r="M319" s="153" t="s">
        <v>1</v>
      </c>
      <c r="N319" s="154" t="s">
        <v>38</v>
      </c>
      <c r="O319" s="58"/>
      <c r="P319" s="155">
        <f t="shared" si="11"/>
        <v>0</v>
      </c>
      <c r="Q319" s="155">
        <v>1.112E-2</v>
      </c>
      <c r="R319" s="155">
        <f t="shared" si="12"/>
        <v>0.53376000000000001</v>
      </c>
      <c r="S319" s="155">
        <v>0</v>
      </c>
      <c r="T319" s="156">
        <f t="shared" si="13"/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57" t="s">
        <v>236</v>
      </c>
      <c r="AT319" s="157" t="s">
        <v>147</v>
      </c>
      <c r="AU319" s="157" t="s">
        <v>83</v>
      </c>
      <c r="AY319" s="17" t="s">
        <v>145</v>
      </c>
      <c r="BE319" s="158">
        <f t="shared" si="14"/>
        <v>0</v>
      </c>
      <c r="BF319" s="158">
        <f t="shared" si="15"/>
        <v>0</v>
      </c>
      <c r="BG319" s="158">
        <f t="shared" si="16"/>
        <v>0</v>
      </c>
      <c r="BH319" s="158">
        <f t="shared" si="17"/>
        <v>0</v>
      </c>
      <c r="BI319" s="158">
        <f t="shared" si="18"/>
        <v>0</v>
      </c>
      <c r="BJ319" s="17" t="s">
        <v>81</v>
      </c>
      <c r="BK319" s="158">
        <f t="shared" si="19"/>
        <v>0</v>
      </c>
      <c r="BL319" s="17" t="s">
        <v>236</v>
      </c>
      <c r="BM319" s="157" t="s">
        <v>569</v>
      </c>
    </row>
    <row r="320" spans="1:65" s="2" customFormat="1" ht="16.5" customHeight="1">
      <c r="A320" s="32"/>
      <c r="B320" s="144"/>
      <c r="C320" s="145" t="s">
        <v>570</v>
      </c>
      <c r="D320" s="145" t="s">
        <v>147</v>
      </c>
      <c r="E320" s="146" t="s">
        <v>571</v>
      </c>
      <c r="F320" s="147" t="s">
        <v>572</v>
      </c>
      <c r="G320" s="148" t="s">
        <v>202</v>
      </c>
      <c r="H320" s="149">
        <v>50</v>
      </c>
      <c r="I320" s="150"/>
      <c r="J320" s="151">
        <f t="shared" si="10"/>
        <v>0</v>
      </c>
      <c r="K320" s="152"/>
      <c r="L320" s="33"/>
      <c r="M320" s="153" t="s">
        <v>1</v>
      </c>
      <c r="N320" s="154" t="s">
        <v>38</v>
      </c>
      <c r="O320" s="58"/>
      <c r="P320" s="155">
        <f t="shared" si="11"/>
        <v>0</v>
      </c>
      <c r="Q320" s="155">
        <v>1.7840000000000002E-2</v>
      </c>
      <c r="R320" s="155">
        <f t="shared" si="12"/>
        <v>0.89200000000000013</v>
      </c>
      <c r="S320" s="155">
        <v>0</v>
      </c>
      <c r="T320" s="156">
        <f t="shared" si="13"/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57" t="s">
        <v>236</v>
      </c>
      <c r="AT320" s="157" t="s">
        <v>147</v>
      </c>
      <c r="AU320" s="157" t="s">
        <v>83</v>
      </c>
      <c r="AY320" s="17" t="s">
        <v>145</v>
      </c>
      <c r="BE320" s="158">
        <f t="shared" si="14"/>
        <v>0</v>
      </c>
      <c r="BF320" s="158">
        <f t="shared" si="15"/>
        <v>0</v>
      </c>
      <c r="BG320" s="158">
        <f t="shared" si="16"/>
        <v>0</v>
      </c>
      <c r="BH320" s="158">
        <f t="shared" si="17"/>
        <v>0</v>
      </c>
      <c r="BI320" s="158">
        <f t="shared" si="18"/>
        <v>0</v>
      </c>
      <c r="BJ320" s="17" t="s">
        <v>81</v>
      </c>
      <c r="BK320" s="158">
        <f t="shared" si="19"/>
        <v>0</v>
      </c>
      <c r="BL320" s="17" t="s">
        <v>236</v>
      </c>
      <c r="BM320" s="157" t="s">
        <v>573</v>
      </c>
    </row>
    <row r="321" spans="1:65" s="2" customFormat="1" ht="16.5" customHeight="1">
      <c r="A321" s="32"/>
      <c r="B321" s="144"/>
      <c r="C321" s="145" t="s">
        <v>574</v>
      </c>
      <c r="D321" s="145" t="s">
        <v>147</v>
      </c>
      <c r="E321" s="146" t="s">
        <v>575</v>
      </c>
      <c r="F321" s="147" t="s">
        <v>576</v>
      </c>
      <c r="G321" s="148" t="s">
        <v>202</v>
      </c>
      <c r="H321" s="149">
        <v>6</v>
      </c>
      <c r="I321" s="150"/>
      <c r="J321" s="151">
        <f t="shared" si="10"/>
        <v>0</v>
      </c>
      <c r="K321" s="152"/>
      <c r="L321" s="33"/>
      <c r="M321" s="153" t="s">
        <v>1</v>
      </c>
      <c r="N321" s="154" t="s">
        <v>38</v>
      </c>
      <c r="O321" s="58"/>
      <c r="P321" s="155">
        <f t="shared" si="11"/>
        <v>0</v>
      </c>
      <c r="Q321" s="155">
        <v>2.6519999999999998E-2</v>
      </c>
      <c r="R321" s="155">
        <f t="shared" si="12"/>
        <v>0.15911999999999998</v>
      </c>
      <c r="S321" s="155">
        <v>0</v>
      </c>
      <c r="T321" s="156">
        <f t="shared" si="13"/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57" t="s">
        <v>236</v>
      </c>
      <c r="AT321" s="157" t="s">
        <v>147</v>
      </c>
      <c r="AU321" s="157" t="s">
        <v>83</v>
      </c>
      <c r="AY321" s="17" t="s">
        <v>145</v>
      </c>
      <c r="BE321" s="158">
        <f t="shared" si="14"/>
        <v>0</v>
      </c>
      <c r="BF321" s="158">
        <f t="shared" si="15"/>
        <v>0</v>
      </c>
      <c r="BG321" s="158">
        <f t="shared" si="16"/>
        <v>0</v>
      </c>
      <c r="BH321" s="158">
        <f t="shared" si="17"/>
        <v>0</v>
      </c>
      <c r="BI321" s="158">
        <f t="shared" si="18"/>
        <v>0</v>
      </c>
      <c r="BJ321" s="17" t="s">
        <v>81</v>
      </c>
      <c r="BK321" s="158">
        <f t="shared" si="19"/>
        <v>0</v>
      </c>
      <c r="BL321" s="17" t="s">
        <v>236</v>
      </c>
      <c r="BM321" s="157" t="s">
        <v>577</v>
      </c>
    </row>
    <row r="322" spans="1:65" s="2" customFormat="1" ht="16.5" customHeight="1">
      <c r="A322" s="32"/>
      <c r="B322" s="144"/>
      <c r="C322" s="145" t="s">
        <v>578</v>
      </c>
      <c r="D322" s="145" t="s">
        <v>147</v>
      </c>
      <c r="E322" s="146" t="s">
        <v>579</v>
      </c>
      <c r="F322" s="147" t="s">
        <v>580</v>
      </c>
      <c r="G322" s="148" t="s">
        <v>282</v>
      </c>
      <c r="H322" s="149">
        <v>6</v>
      </c>
      <c r="I322" s="150"/>
      <c r="J322" s="151">
        <f t="shared" si="10"/>
        <v>0</v>
      </c>
      <c r="K322" s="152"/>
      <c r="L322" s="33"/>
      <c r="M322" s="153" t="s">
        <v>1</v>
      </c>
      <c r="N322" s="154" t="s">
        <v>38</v>
      </c>
      <c r="O322" s="58"/>
      <c r="P322" s="155">
        <f t="shared" si="11"/>
        <v>0</v>
      </c>
      <c r="Q322" s="155">
        <v>2.6519999999999998E-2</v>
      </c>
      <c r="R322" s="155">
        <f t="shared" si="12"/>
        <v>0.15911999999999998</v>
      </c>
      <c r="S322" s="155">
        <v>0</v>
      </c>
      <c r="T322" s="156">
        <f t="shared" si="13"/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57" t="s">
        <v>236</v>
      </c>
      <c r="AT322" s="157" t="s">
        <v>147</v>
      </c>
      <c r="AU322" s="157" t="s">
        <v>83</v>
      </c>
      <c r="AY322" s="17" t="s">
        <v>145</v>
      </c>
      <c r="BE322" s="158">
        <f t="shared" si="14"/>
        <v>0</v>
      </c>
      <c r="BF322" s="158">
        <f t="shared" si="15"/>
        <v>0</v>
      </c>
      <c r="BG322" s="158">
        <f t="shared" si="16"/>
        <v>0</v>
      </c>
      <c r="BH322" s="158">
        <f t="shared" si="17"/>
        <v>0</v>
      </c>
      <c r="BI322" s="158">
        <f t="shared" si="18"/>
        <v>0</v>
      </c>
      <c r="BJ322" s="17" t="s">
        <v>81</v>
      </c>
      <c r="BK322" s="158">
        <f t="shared" si="19"/>
        <v>0</v>
      </c>
      <c r="BL322" s="17" t="s">
        <v>236</v>
      </c>
      <c r="BM322" s="157" t="s">
        <v>581</v>
      </c>
    </row>
    <row r="323" spans="1:65" s="2" customFormat="1" ht="24.15" customHeight="1">
      <c r="A323" s="32"/>
      <c r="B323" s="144"/>
      <c r="C323" s="145" t="s">
        <v>582</v>
      </c>
      <c r="D323" s="145" t="s">
        <v>147</v>
      </c>
      <c r="E323" s="146" t="s">
        <v>583</v>
      </c>
      <c r="F323" s="147" t="s">
        <v>584</v>
      </c>
      <c r="G323" s="148" t="s">
        <v>479</v>
      </c>
      <c r="H323" s="194"/>
      <c r="I323" s="150"/>
      <c r="J323" s="151">
        <f t="shared" si="10"/>
        <v>0</v>
      </c>
      <c r="K323" s="152"/>
      <c r="L323" s="33"/>
      <c r="M323" s="153" t="s">
        <v>1</v>
      </c>
      <c r="N323" s="154" t="s">
        <v>38</v>
      </c>
      <c r="O323" s="58"/>
      <c r="P323" s="155">
        <f t="shared" si="11"/>
        <v>0</v>
      </c>
      <c r="Q323" s="155">
        <v>0</v>
      </c>
      <c r="R323" s="155">
        <f t="shared" si="12"/>
        <v>0</v>
      </c>
      <c r="S323" s="155">
        <v>0</v>
      </c>
      <c r="T323" s="156">
        <f t="shared" si="13"/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57" t="s">
        <v>236</v>
      </c>
      <c r="AT323" s="157" t="s">
        <v>147</v>
      </c>
      <c r="AU323" s="157" t="s">
        <v>83</v>
      </c>
      <c r="AY323" s="17" t="s">
        <v>145</v>
      </c>
      <c r="BE323" s="158">
        <f t="shared" si="14"/>
        <v>0</v>
      </c>
      <c r="BF323" s="158">
        <f t="shared" si="15"/>
        <v>0</v>
      </c>
      <c r="BG323" s="158">
        <f t="shared" si="16"/>
        <v>0</v>
      </c>
      <c r="BH323" s="158">
        <f t="shared" si="17"/>
        <v>0</v>
      </c>
      <c r="BI323" s="158">
        <f t="shared" si="18"/>
        <v>0</v>
      </c>
      <c r="BJ323" s="17" t="s">
        <v>81</v>
      </c>
      <c r="BK323" s="158">
        <f t="shared" si="19"/>
        <v>0</v>
      </c>
      <c r="BL323" s="17" t="s">
        <v>236</v>
      </c>
      <c r="BM323" s="157" t="s">
        <v>585</v>
      </c>
    </row>
    <row r="324" spans="1:65" s="12" customFormat="1" ht="22.8" customHeight="1">
      <c r="B324" s="131"/>
      <c r="D324" s="132" t="s">
        <v>72</v>
      </c>
      <c r="E324" s="142" t="s">
        <v>586</v>
      </c>
      <c r="F324" s="142" t="s">
        <v>587</v>
      </c>
      <c r="I324" s="134"/>
      <c r="J324" s="143">
        <f>BK324</f>
        <v>0</v>
      </c>
      <c r="L324" s="131"/>
      <c r="M324" s="136"/>
      <c r="N324" s="137"/>
      <c r="O324" s="137"/>
      <c r="P324" s="138">
        <f>SUM(P325:P331)</f>
        <v>0</v>
      </c>
      <c r="Q324" s="137"/>
      <c r="R324" s="138">
        <f>SUM(R325:R331)</f>
        <v>0.31972</v>
      </c>
      <c r="S324" s="137"/>
      <c r="T324" s="139">
        <f>SUM(T325:T331)</f>
        <v>0</v>
      </c>
      <c r="AR324" s="132" t="s">
        <v>83</v>
      </c>
      <c r="AT324" s="140" t="s">
        <v>72</v>
      </c>
      <c r="AU324" s="140" t="s">
        <v>81</v>
      </c>
      <c r="AY324" s="132" t="s">
        <v>145</v>
      </c>
      <c r="BK324" s="141">
        <f>SUM(BK325:BK331)</f>
        <v>0</v>
      </c>
    </row>
    <row r="325" spans="1:65" s="2" customFormat="1" ht="24.15" customHeight="1">
      <c r="A325" s="32"/>
      <c r="B325" s="144"/>
      <c r="C325" s="145" t="s">
        <v>588</v>
      </c>
      <c r="D325" s="145" t="s">
        <v>147</v>
      </c>
      <c r="E325" s="146" t="s">
        <v>589</v>
      </c>
      <c r="F325" s="147" t="s">
        <v>590</v>
      </c>
      <c r="G325" s="148" t="s">
        <v>202</v>
      </c>
      <c r="H325" s="149">
        <v>54</v>
      </c>
      <c r="I325" s="150"/>
      <c r="J325" s="151">
        <f t="shared" ref="J325:J331" si="20">ROUND(I325*H325,2)</f>
        <v>0</v>
      </c>
      <c r="K325" s="152"/>
      <c r="L325" s="33"/>
      <c r="M325" s="153" t="s">
        <v>1</v>
      </c>
      <c r="N325" s="154" t="s">
        <v>38</v>
      </c>
      <c r="O325" s="58"/>
      <c r="P325" s="155">
        <f t="shared" ref="P325:P331" si="21">O325*H325</f>
        <v>0</v>
      </c>
      <c r="Q325" s="155">
        <v>3.0899999999999999E-3</v>
      </c>
      <c r="R325" s="155">
        <f t="shared" ref="R325:R331" si="22">Q325*H325</f>
        <v>0.16685999999999998</v>
      </c>
      <c r="S325" s="155">
        <v>0</v>
      </c>
      <c r="T325" s="156">
        <f t="shared" ref="T325:T331" si="23"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57" t="s">
        <v>236</v>
      </c>
      <c r="AT325" s="157" t="s">
        <v>147</v>
      </c>
      <c r="AU325" s="157" t="s">
        <v>83</v>
      </c>
      <c r="AY325" s="17" t="s">
        <v>145</v>
      </c>
      <c r="BE325" s="158">
        <f t="shared" ref="BE325:BE331" si="24">IF(N325="základní",J325,0)</f>
        <v>0</v>
      </c>
      <c r="BF325" s="158">
        <f t="shared" ref="BF325:BF331" si="25">IF(N325="snížená",J325,0)</f>
        <v>0</v>
      </c>
      <c r="BG325" s="158">
        <f t="shared" ref="BG325:BG331" si="26">IF(N325="zákl. přenesená",J325,0)</f>
        <v>0</v>
      </c>
      <c r="BH325" s="158">
        <f t="shared" ref="BH325:BH331" si="27">IF(N325="sníž. přenesená",J325,0)</f>
        <v>0</v>
      </c>
      <c r="BI325" s="158">
        <f t="shared" ref="BI325:BI331" si="28">IF(N325="nulová",J325,0)</f>
        <v>0</v>
      </c>
      <c r="BJ325" s="17" t="s">
        <v>81</v>
      </c>
      <c r="BK325" s="158">
        <f t="shared" ref="BK325:BK331" si="29">ROUND(I325*H325,2)</f>
        <v>0</v>
      </c>
      <c r="BL325" s="17" t="s">
        <v>236</v>
      </c>
      <c r="BM325" s="157" t="s">
        <v>591</v>
      </c>
    </row>
    <row r="326" spans="1:65" s="2" customFormat="1" ht="24.15" customHeight="1">
      <c r="A326" s="32"/>
      <c r="B326" s="144"/>
      <c r="C326" s="145" t="s">
        <v>592</v>
      </c>
      <c r="D326" s="145" t="s">
        <v>147</v>
      </c>
      <c r="E326" s="146" t="s">
        <v>593</v>
      </c>
      <c r="F326" s="147" t="s">
        <v>594</v>
      </c>
      <c r="G326" s="148" t="s">
        <v>282</v>
      </c>
      <c r="H326" s="149">
        <v>1</v>
      </c>
      <c r="I326" s="150"/>
      <c r="J326" s="151">
        <f t="shared" si="20"/>
        <v>0</v>
      </c>
      <c r="K326" s="152"/>
      <c r="L326" s="33"/>
      <c r="M326" s="153" t="s">
        <v>1</v>
      </c>
      <c r="N326" s="154" t="s">
        <v>38</v>
      </c>
      <c r="O326" s="58"/>
      <c r="P326" s="155">
        <f t="shared" si="21"/>
        <v>0</v>
      </c>
      <c r="Q326" s="155">
        <v>1.8600000000000001E-3</v>
      </c>
      <c r="R326" s="155">
        <f t="shared" si="22"/>
        <v>1.8600000000000001E-3</v>
      </c>
      <c r="S326" s="155">
        <v>0</v>
      </c>
      <c r="T326" s="156">
        <f t="shared" si="23"/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57" t="s">
        <v>236</v>
      </c>
      <c r="AT326" s="157" t="s">
        <v>147</v>
      </c>
      <c r="AU326" s="157" t="s">
        <v>83</v>
      </c>
      <c r="AY326" s="17" t="s">
        <v>145</v>
      </c>
      <c r="BE326" s="158">
        <f t="shared" si="24"/>
        <v>0</v>
      </c>
      <c r="BF326" s="158">
        <f t="shared" si="25"/>
        <v>0</v>
      </c>
      <c r="BG326" s="158">
        <f t="shared" si="26"/>
        <v>0</v>
      </c>
      <c r="BH326" s="158">
        <f t="shared" si="27"/>
        <v>0</v>
      </c>
      <c r="BI326" s="158">
        <f t="shared" si="28"/>
        <v>0</v>
      </c>
      <c r="BJ326" s="17" t="s">
        <v>81</v>
      </c>
      <c r="BK326" s="158">
        <f t="shared" si="29"/>
        <v>0</v>
      </c>
      <c r="BL326" s="17" t="s">
        <v>236</v>
      </c>
      <c r="BM326" s="157" t="s">
        <v>595</v>
      </c>
    </row>
    <row r="327" spans="1:65" s="2" customFormat="1" ht="16.5" customHeight="1">
      <c r="A327" s="32"/>
      <c r="B327" s="144"/>
      <c r="C327" s="145" t="s">
        <v>596</v>
      </c>
      <c r="D327" s="145" t="s">
        <v>147</v>
      </c>
      <c r="E327" s="146" t="s">
        <v>597</v>
      </c>
      <c r="F327" s="147" t="s">
        <v>598</v>
      </c>
      <c r="G327" s="148" t="s">
        <v>282</v>
      </c>
      <c r="H327" s="149">
        <v>2</v>
      </c>
      <c r="I327" s="150"/>
      <c r="J327" s="151">
        <f t="shared" si="20"/>
        <v>0</v>
      </c>
      <c r="K327" s="152"/>
      <c r="L327" s="33"/>
      <c r="M327" s="153" t="s">
        <v>1</v>
      </c>
      <c r="N327" s="154" t="s">
        <v>38</v>
      </c>
      <c r="O327" s="58"/>
      <c r="P327" s="155">
        <f t="shared" si="21"/>
        <v>0</v>
      </c>
      <c r="Q327" s="155">
        <v>3.0200000000000001E-2</v>
      </c>
      <c r="R327" s="155">
        <f t="shared" si="22"/>
        <v>6.0400000000000002E-2</v>
      </c>
      <c r="S327" s="155">
        <v>0</v>
      </c>
      <c r="T327" s="156">
        <f t="shared" si="23"/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57" t="s">
        <v>236</v>
      </c>
      <c r="AT327" s="157" t="s">
        <v>147</v>
      </c>
      <c r="AU327" s="157" t="s">
        <v>83</v>
      </c>
      <c r="AY327" s="17" t="s">
        <v>145</v>
      </c>
      <c r="BE327" s="158">
        <f t="shared" si="24"/>
        <v>0</v>
      </c>
      <c r="BF327" s="158">
        <f t="shared" si="25"/>
        <v>0</v>
      </c>
      <c r="BG327" s="158">
        <f t="shared" si="26"/>
        <v>0</v>
      </c>
      <c r="BH327" s="158">
        <f t="shared" si="27"/>
        <v>0</v>
      </c>
      <c r="BI327" s="158">
        <f t="shared" si="28"/>
        <v>0</v>
      </c>
      <c r="BJ327" s="17" t="s">
        <v>81</v>
      </c>
      <c r="BK327" s="158">
        <f t="shared" si="29"/>
        <v>0</v>
      </c>
      <c r="BL327" s="17" t="s">
        <v>236</v>
      </c>
      <c r="BM327" s="157" t="s">
        <v>599</v>
      </c>
    </row>
    <row r="328" spans="1:65" s="2" customFormat="1" ht="16.5" customHeight="1">
      <c r="A328" s="32"/>
      <c r="B328" s="144"/>
      <c r="C328" s="145" t="s">
        <v>600</v>
      </c>
      <c r="D328" s="145" t="s">
        <v>147</v>
      </c>
      <c r="E328" s="146" t="s">
        <v>601</v>
      </c>
      <c r="F328" s="147" t="s">
        <v>602</v>
      </c>
      <c r="G328" s="148" t="s">
        <v>282</v>
      </c>
      <c r="H328" s="149">
        <v>1</v>
      </c>
      <c r="I328" s="150"/>
      <c r="J328" s="151">
        <f t="shared" si="20"/>
        <v>0</v>
      </c>
      <c r="K328" s="152"/>
      <c r="L328" s="33"/>
      <c r="M328" s="153" t="s">
        <v>1</v>
      </c>
      <c r="N328" s="154" t="s">
        <v>38</v>
      </c>
      <c r="O328" s="58"/>
      <c r="P328" s="155">
        <f t="shared" si="21"/>
        <v>0</v>
      </c>
      <c r="Q328" s="155">
        <v>3.0200000000000001E-2</v>
      </c>
      <c r="R328" s="155">
        <f t="shared" si="22"/>
        <v>3.0200000000000001E-2</v>
      </c>
      <c r="S328" s="155">
        <v>0</v>
      </c>
      <c r="T328" s="156">
        <f t="shared" si="23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57" t="s">
        <v>236</v>
      </c>
      <c r="AT328" s="157" t="s">
        <v>147</v>
      </c>
      <c r="AU328" s="157" t="s">
        <v>83</v>
      </c>
      <c r="AY328" s="17" t="s">
        <v>145</v>
      </c>
      <c r="BE328" s="158">
        <f t="shared" si="24"/>
        <v>0</v>
      </c>
      <c r="BF328" s="158">
        <f t="shared" si="25"/>
        <v>0</v>
      </c>
      <c r="BG328" s="158">
        <f t="shared" si="26"/>
        <v>0</v>
      </c>
      <c r="BH328" s="158">
        <f t="shared" si="27"/>
        <v>0</v>
      </c>
      <c r="BI328" s="158">
        <f t="shared" si="28"/>
        <v>0</v>
      </c>
      <c r="BJ328" s="17" t="s">
        <v>81</v>
      </c>
      <c r="BK328" s="158">
        <f t="shared" si="29"/>
        <v>0</v>
      </c>
      <c r="BL328" s="17" t="s">
        <v>236</v>
      </c>
      <c r="BM328" s="157" t="s">
        <v>603</v>
      </c>
    </row>
    <row r="329" spans="1:65" s="2" customFormat="1" ht="21.75" customHeight="1">
      <c r="A329" s="32"/>
      <c r="B329" s="144"/>
      <c r="C329" s="145" t="s">
        <v>604</v>
      </c>
      <c r="D329" s="145" t="s">
        <v>147</v>
      </c>
      <c r="E329" s="146" t="s">
        <v>605</v>
      </c>
      <c r="F329" s="147" t="s">
        <v>606</v>
      </c>
      <c r="G329" s="148" t="s">
        <v>282</v>
      </c>
      <c r="H329" s="149">
        <v>1</v>
      </c>
      <c r="I329" s="150"/>
      <c r="J329" s="151">
        <f t="shared" si="20"/>
        <v>0</v>
      </c>
      <c r="K329" s="152"/>
      <c r="L329" s="33"/>
      <c r="M329" s="153" t="s">
        <v>1</v>
      </c>
      <c r="N329" s="154" t="s">
        <v>38</v>
      </c>
      <c r="O329" s="58"/>
      <c r="P329" s="155">
        <f t="shared" si="21"/>
        <v>0</v>
      </c>
      <c r="Q329" s="155">
        <v>3.0200000000000001E-2</v>
      </c>
      <c r="R329" s="155">
        <f t="shared" si="22"/>
        <v>3.0200000000000001E-2</v>
      </c>
      <c r="S329" s="155">
        <v>0</v>
      </c>
      <c r="T329" s="156">
        <f t="shared" si="23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57" t="s">
        <v>236</v>
      </c>
      <c r="AT329" s="157" t="s">
        <v>147</v>
      </c>
      <c r="AU329" s="157" t="s">
        <v>83</v>
      </c>
      <c r="AY329" s="17" t="s">
        <v>145</v>
      </c>
      <c r="BE329" s="158">
        <f t="shared" si="24"/>
        <v>0</v>
      </c>
      <c r="BF329" s="158">
        <f t="shared" si="25"/>
        <v>0</v>
      </c>
      <c r="BG329" s="158">
        <f t="shared" si="26"/>
        <v>0</v>
      </c>
      <c r="BH329" s="158">
        <f t="shared" si="27"/>
        <v>0</v>
      </c>
      <c r="BI329" s="158">
        <f t="shared" si="28"/>
        <v>0</v>
      </c>
      <c r="BJ329" s="17" t="s">
        <v>81</v>
      </c>
      <c r="BK329" s="158">
        <f t="shared" si="29"/>
        <v>0</v>
      </c>
      <c r="BL329" s="17" t="s">
        <v>236</v>
      </c>
      <c r="BM329" s="157" t="s">
        <v>607</v>
      </c>
    </row>
    <row r="330" spans="1:65" s="2" customFormat="1" ht="24.15" customHeight="1">
      <c r="A330" s="32"/>
      <c r="B330" s="144"/>
      <c r="C330" s="145" t="s">
        <v>608</v>
      </c>
      <c r="D330" s="145" t="s">
        <v>147</v>
      </c>
      <c r="E330" s="146" t="s">
        <v>609</v>
      </c>
      <c r="F330" s="147" t="s">
        <v>610</v>
      </c>
      <c r="G330" s="148" t="s">
        <v>611</v>
      </c>
      <c r="H330" s="149">
        <v>1</v>
      </c>
      <c r="I330" s="150"/>
      <c r="J330" s="151">
        <f t="shared" si="20"/>
        <v>0</v>
      </c>
      <c r="K330" s="152"/>
      <c r="L330" s="33"/>
      <c r="M330" s="153" t="s">
        <v>1</v>
      </c>
      <c r="N330" s="154" t="s">
        <v>38</v>
      </c>
      <c r="O330" s="58"/>
      <c r="P330" s="155">
        <f t="shared" si="21"/>
        <v>0</v>
      </c>
      <c r="Q330" s="155">
        <v>3.0200000000000001E-2</v>
      </c>
      <c r="R330" s="155">
        <f t="shared" si="22"/>
        <v>3.0200000000000001E-2</v>
      </c>
      <c r="S330" s="155">
        <v>0</v>
      </c>
      <c r="T330" s="156">
        <f t="shared" si="23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57" t="s">
        <v>236</v>
      </c>
      <c r="AT330" s="157" t="s">
        <v>147</v>
      </c>
      <c r="AU330" s="157" t="s">
        <v>83</v>
      </c>
      <c r="AY330" s="17" t="s">
        <v>145</v>
      </c>
      <c r="BE330" s="158">
        <f t="shared" si="24"/>
        <v>0</v>
      </c>
      <c r="BF330" s="158">
        <f t="shared" si="25"/>
        <v>0</v>
      </c>
      <c r="BG330" s="158">
        <f t="shared" si="26"/>
        <v>0</v>
      </c>
      <c r="BH330" s="158">
        <f t="shared" si="27"/>
        <v>0</v>
      </c>
      <c r="BI330" s="158">
        <f t="shared" si="28"/>
        <v>0</v>
      </c>
      <c r="BJ330" s="17" t="s">
        <v>81</v>
      </c>
      <c r="BK330" s="158">
        <f t="shared" si="29"/>
        <v>0</v>
      </c>
      <c r="BL330" s="17" t="s">
        <v>236</v>
      </c>
      <c r="BM330" s="157" t="s">
        <v>612</v>
      </c>
    </row>
    <row r="331" spans="1:65" s="2" customFormat="1" ht="24.15" customHeight="1">
      <c r="A331" s="32"/>
      <c r="B331" s="144"/>
      <c r="C331" s="145" t="s">
        <v>613</v>
      </c>
      <c r="D331" s="145" t="s">
        <v>147</v>
      </c>
      <c r="E331" s="146" t="s">
        <v>614</v>
      </c>
      <c r="F331" s="147" t="s">
        <v>615</v>
      </c>
      <c r="G331" s="148" t="s">
        <v>479</v>
      </c>
      <c r="H331" s="194"/>
      <c r="I331" s="150"/>
      <c r="J331" s="151">
        <f t="shared" si="20"/>
        <v>0</v>
      </c>
      <c r="K331" s="152"/>
      <c r="L331" s="33"/>
      <c r="M331" s="153" t="s">
        <v>1</v>
      </c>
      <c r="N331" s="154" t="s">
        <v>38</v>
      </c>
      <c r="O331" s="58"/>
      <c r="P331" s="155">
        <f t="shared" si="21"/>
        <v>0</v>
      </c>
      <c r="Q331" s="155">
        <v>0</v>
      </c>
      <c r="R331" s="155">
        <f t="shared" si="22"/>
        <v>0</v>
      </c>
      <c r="S331" s="155">
        <v>0</v>
      </c>
      <c r="T331" s="156">
        <f t="shared" si="23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57" t="s">
        <v>236</v>
      </c>
      <c r="AT331" s="157" t="s">
        <v>147</v>
      </c>
      <c r="AU331" s="157" t="s">
        <v>83</v>
      </c>
      <c r="AY331" s="17" t="s">
        <v>145</v>
      </c>
      <c r="BE331" s="158">
        <f t="shared" si="24"/>
        <v>0</v>
      </c>
      <c r="BF331" s="158">
        <f t="shared" si="25"/>
        <v>0</v>
      </c>
      <c r="BG331" s="158">
        <f t="shared" si="26"/>
        <v>0</v>
      </c>
      <c r="BH331" s="158">
        <f t="shared" si="27"/>
        <v>0</v>
      </c>
      <c r="BI331" s="158">
        <f t="shared" si="28"/>
        <v>0</v>
      </c>
      <c r="BJ331" s="17" t="s">
        <v>81</v>
      </c>
      <c r="BK331" s="158">
        <f t="shared" si="29"/>
        <v>0</v>
      </c>
      <c r="BL331" s="17" t="s">
        <v>236</v>
      </c>
      <c r="BM331" s="157" t="s">
        <v>616</v>
      </c>
    </row>
    <row r="332" spans="1:65" s="12" customFormat="1" ht="22.8" customHeight="1">
      <c r="B332" s="131"/>
      <c r="D332" s="132" t="s">
        <v>72</v>
      </c>
      <c r="E332" s="142" t="s">
        <v>617</v>
      </c>
      <c r="F332" s="142" t="s">
        <v>618</v>
      </c>
      <c r="I332" s="134"/>
      <c r="J332" s="143">
        <f>BK332</f>
        <v>0</v>
      </c>
      <c r="L332" s="131"/>
      <c r="M332" s="136"/>
      <c r="N332" s="137"/>
      <c r="O332" s="137"/>
      <c r="P332" s="138">
        <f>SUM(P333:P335)</f>
        <v>0</v>
      </c>
      <c r="Q332" s="137"/>
      <c r="R332" s="138">
        <f>SUM(R333:R335)</f>
        <v>1.64E-3</v>
      </c>
      <c r="S332" s="137"/>
      <c r="T332" s="139">
        <f>SUM(T333:T335)</f>
        <v>0</v>
      </c>
      <c r="AR332" s="132" t="s">
        <v>83</v>
      </c>
      <c r="AT332" s="140" t="s">
        <v>72</v>
      </c>
      <c r="AU332" s="140" t="s">
        <v>81</v>
      </c>
      <c r="AY332" s="132" t="s">
        <v>145</v>
      </c>
      <c r="BK332" s="141">
        <f>SUM(BK333:BK335)</f>
        <v>0</v>
      </c>
    </row>
    <row r="333" spans="1:65" s="2" customFormat="1" ht="16.5" customHeight="1">
      <c r="A333" s="32"/>
      <c r="B333" s="144"/>
      <c r="C333" s="145" t="s">
        <v>619</v>
      </c>
      <c r="D333" s="145" t="s">
        <v>147</v>
      </c>
      <c r="E333" s="146" t="s">
        <v>620</v>
      </c>
      <c r="F333" s="147" t="s">
        <v>621</v>
      </c>
      <c r="G333" s="148" t="s">
        <v>282</v>
      </c>
      <c r="H333" s="149">
        <v>1</v>
      </c>
      <c r="I333" s="150"/>
      <c r="J333" s="151">
        <f>ROUND(I333*H333,2)</f>
        <v>0</v>
      </c>
      <c r="K333" s="152"/>
      <c r="L333" s="33"/>
      <c r="M333" s="153" t="s">
        <v>1</v>
      </c>
      <c r="N333" s="154" t="s">
        <v>38</v>
      </c>
      <c r="O333" s="58"/>
      <c r="P333" s="155">
        <f>O333*H333</f>
        <v>0</v>
      </c>
      <c r="Q333" s="155">
        <v>8.1999999999999998E-4</v>
      </c>
      <c r="R333" s="155">
        <f>Q333*H333</f>
        <v>8.1999999999999998E-4</v>
      </c>
      <c r="S333" s="155">
        <v>0</v>
      </c>
      <c r="T333" s="156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57" t="s">
        <v>236</v>
      </c>
      <c r="AT333" s="157" t="s">
        <v>147</v>
      </c>
      <c r="AU333" s="157" t="s">
        <v>83</v>
      </c>
      <c r="AY333" s="17" t="s">
        <v>145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7" t="s">
        <v>81</v>
      </c>
      <c r="BK333" s="158">
        <f>ROUND(I333*H333,2)</f>
        <v>0</v>
      </c>
      <c r="BL333" s="17" t="s">
        <v>236</v>
      </c>
      <c r="BM333" s="157" t="s">
        <v>622</v>
      </c>
    </row>
    <row r="334" spans="1:65" s="2" customFormat="1" ht="16.5" customHeight="1">
      <c r="A334" s="32"/>
      <c r="B334" s="144"/>
      <c r="C334" s="145" t="s">
        <v>623</v>
      </c>
      <c r="D334" s="145" t="s">
        <v>147</v>
      </c>
      <c r="E334" s="146" t="s">
        <v>624</v>
      </c>
      <c r="F334" s="147" t="s">
        <v>625</v>
      </c>
      <c r="G334" s="148" t="s">
        <v>282</v>
      </c>
      <c r="H334" s="149">
        <v>1</v>
      </c>
      <c r="I334" s="150"/>
      <c r="J334" s="151">
        <f>ROUND(I334*H334,2)</f>
        <v>0</v>
      </c>
      <c r="K334" s="152"/>
      <c r="L334" s="33"/>
      <c r="M334" s="153" t="s">
        <v>1</v>
      </c>
      <c r="N334" s="154" t="s">
        <v>38</v>
      </c>
      <c r="O334" s="58"/>
      <c r="P334" s="155">
        <f>O334*H334</f>
        <v>0</v>
      </c>
      <c r="Q334" s="155">
        <v>8.1999999999999998E-4</v>
      </c>
      <c r="R334" s="155">
        <f>Q334*H334</f>
        <v>8.1999999999999998E-4</v>
      </c>
      <c r="S334" s="155">
        <v>0</v>
      </c>
      <c r="T334" s="156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57" t="s">
        <v>236</v>
      </c>
      <c r="AT334" s="157" t="s">
        <v>147</v>
      </c>
      <c r="AU334" s="157" t="s">
        <v>83</v>
      </c>
      <c r="AY334" s="17" t="s">
        <v>145</v>
      </c>
      <c r="BE334" s="158">
        <f>IF(N334="základní",J334,0)</f>
        <v>0</v>
      </c>
      <c r="BF334" s="158">
        <f>IF(N334="snížená",J334,0)</f>
        <v>0</v>
      </c>
      <c r="BG334" s="158">
        <f>IF(N334="zákl. přenesená",J334,0)</f>
        <v>0</v>
      </c>
      <c r="BH334" s="158">
        <f>IF(N334="sníž. přenesená",J334,0)</f>
        <v>0</v>
      </c>
      <c r="BI334" s="158">
        <f>IF(N334="nulová",J334,0)</f>
        <v>0</v>
      </c>
      <c r="BJ334" s="17" t="s">
        <v>81</v>
      </c>
      <c r="BK334" s="158">
        <f>ROUND(I334*H334,2)</f>
        <v>0</v>
      </c>
      <c r="BL334" s="17" t="s">
        <v>236</v>
      </c>
      <c r="BM334" s="157" t="s">
        <v>626</v>
      </c>
    </row>
    <row r="335" spans="1:65" s="2" customFormat="1" ht="24.15" customHeight="1">
      <c r="A335" s="32"/>
      <c r="B335" s="144"/>
      <c r="C335" s="145" t="s">
        <v>627</v>
      </c>
      <c r="D335" s="145" t="s">
        <v>147</v>
      </c>
      <c r="E335" s="146" t="s">
        <v>628</v>
      </c>
      <c r="F335" s="147" t="s">
        <v>629</v>
      </c>
      <c r="G335" s="148" t="s">
        <v>479</v>
      </c>
      <c r="H335" s="194"/>
      <c r="I335" s="150"/>
      <c r="J335" s="151">
        <f>ROUND(I335*H335,2)</f>
        <v>0</v>
      </c>
      <c r="K335" s="152"/>
      <c r="L335" s="33"/>
      <c r="M335" s="153" t="s">
        <v>1</v>
      </c>
      <c r="N335" s="154" t="s">
        <v>38</v>
      </c>
      <c r="O335" s="58"/>
      <c r="P335" s="155">
        <f>O335*H335</f>
        <v>0</v>
      </c>
      <c r="Q335" s="155">
        <v>0</v>
      </c>
      <c r="R335" s="155">
        <f>Q335*H335</f>
        <v>0</v>
      </c>
      <c r="S335" s="155">
        <v>0</v>
      </c>
      <c r="T335" s="156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57" t="s">
        <v>236</v>
      </c>
      <c r="AT335" s="157" t="s">
        <v>147</v>
      </c>
      <c r="AU335" s="157" t="s">
        <v>83</v>
      </c>
      <c r="AY335" s="17" t="s">
        <v>145</v>
      </c>
      <c r="BE335" s="158">
        <f>IF(N335="základní",J335,0)</f>
        <v>0</v>
      </c>
      <c r="BF335" s="158">
        <f>IF(N335="snížená",J335,0)</f>
        <v>0</v>
      </c>
      <c r="BG335" s="158">
        <f>IF(N335="zákl. přenesená",J335,0)</f>
        <v>0</v>
      </c>
      <c r="BH335" s="158">
        <f>IF(N335="sníž. přenesená",J335,0)</f>
        <v>0</v>
      </c>
      <c r="BI335" s="158">
        <f>IF(N335="nulová",J335,0)</f>
        <v>0</v>
      </c>
      <c r="BJ335" s="17" t="s">
        <v>81</v>
      </c>
      <c r="BK335" s="158">
        <f>ROUND(I335*H335,2)</f>
        <v>0</v>
      </c>
      <c r="BL335" s="17" t="s">
        <v>236</v>
      </c>
      <c r="BM335" s="157" t="s">
        <v>630</v>
      </c>
    </row>
    <row r="336" spans="1:65" s="12" customFormat="1" ht="22.8" customHeight="1">
      <c r="B336" s="131"/>
      <c r="D336" s="132" t="s">
        <v>72</v>
      </c>
      <c r="E336" s="142" t="s">
        <v>631</v>
      </c>
      <c r="F336" s="142" t="s">
        <v>632</v>
      </c>
      <c r="I336" s="134"/>
      <c r="J336" s="143">
        <f>BK336</f>
        <v>0</v>
      </c>
      <c r="L336" s="131"/>
      <c r="M336" s="136"/>
      <c r="N336" s="137"/>
      <c r="O336" s="137"/>
      <c r="P336" s="138">
        <f>SUM(P337:P351)</f>
        <v>0</v>
      </c>
      <c r="Q336" s="137"/>
      <c r="R336" s="138">
        <f>SUM(R337:R351)</f>
        <v>1.5049999999999997E-2</v>
      </c>
      <c r="S336" s="137"/>
      <c r="T336" s="139">
        <f>SUM(T337:T351)</f>
        <v>0</v>
      </c>
      <c r="AR336" s="132" t="s">
        <v>83</v>
      </c>
      <c r="AT336" s="140" t="s">
        <v>72</v>
      </c>
      <c r="AU336" s="140" t="s">
        <v>81</v>
      </c>
      <c r="AY336" s="132" t="s">
        <v>145</v>
      </c>
      <c r="BK336" s="141">
        <f>SUM(BK337:BK351)</f>
        <v>0</v>
      </c>
    </row>
    <row r="337" spans="1:65" s="2" customFormat="1" ht="16.5" customHeight="1">
      <c r="A337" s="32"/>
      <c r="B337" s="144"/>
      <c r="C337" s="145" t="s">
        <v>633</v>
      </c>
      <c r="D337" s="145" t="s">
        <v>147</v>
      </c>
      <c r="E337" s="146" t="s">
        <v>634</v>
      </c>
      <c r="F337" s="147" t="s">
        <v>635</v>
      </c>
      <c r="G337" s="148" t="s">
        <v>282</v>
      </c>
      <c r="H337" s="149">
        <v>4</v>
      </c>
      <c r="I337" s="150"/>
      <c r="J337" s="151">
        <f t="shared" ref="J337:J351" si="30">ROUND(I337*H337,2)</f>
        <v>0</v>
      </c>
      <c r="K337" s="152"/>
      <c r="L337" s="33"/>
      <c r="M337" s="153" t="s">
        <v>1</v>
      </c>
      <c r="N337" s="154" t="s">
        <v>38</v>
      </c>
      <c r="O337" s="58"/>
      <c r="P337" s="155">
        <f t="shared" ref="P337:P351" si="31">O337*H337</f>
        <v>0</v>
      </c>
      <c r="Q337" s="155">
        <v>4.2999999999999999E-4</v>
      </c>
      <c r="R337" s="155">
        <f t="shared" ref="R337:R351" si="32">Q337*H337</f>
        <v>1.72E-3</v>
      </c>
      <c r="S337" s="155">
        <v>0</v>
      </c>
      <c r="T337" s="156">
        <f t="shared" ref="T337:T351" si="33"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57" t="s">
        <v>236</v>
      </c>
      <c r="AT337" s="157" t="s">
        <v>147</v>
      </c>
      <c r="AU337" s="157" t="s">
        <v>83</v>
      </c>
      <c r="AY337" s="17" t="s">
        <v>145</v>
      </c>
      <c r="BE337" s="158">
        <f t="shared" ref="BE337:BE351" si="34">IF(N337="základní",J337,0)</f>
        <v>0</v>
      </c>
      <c r="BF337" s="158">
        <f t="shared" ref="BF337:BF351" si="35">IF(N337="snížená",J337,0)</f>
        <v>0</v>
      </c>
      <c r="BG337" s="158">
        <f t="shared" ref="BG337:BG351" si="36">IF(N337="zákl. přenesená",J337,0)</f>
        <v>0</v>
      </c>
      <c r="BH337" s="158">
        <f t="shared" ref="BH337:BH351" si="37">IF(N337="sníž. přenesená",J337,0)</f>
        <v>0</v>
      </c>
      <c r="BI337" s="158">
        <f t="shared" ref="BI337:BI351" si="38">IF(N337="nulová",J337,0)</f>
        <v>0</v>
      </c>
      <c r="BJ337" s="17" t="s">
        <v>81</v>
      </c>
      <c r="BK337" s="158">
        <f t="shared" ref="BK337:BK351" si="39">ROUND(I337*H337,2)</f>
        <v>0</v>
      </c>
      <c r="BL337" s="17" t="s">
        <v>236</v>
      </c>
      <c r="BM337" s="157" t="s">
        <v>636</v>
      </c>
    </row>
    <row r="338" spans="1:65" s="2" customFormat="1" ht="16.5" customHeight="1">
      <c r="A338" s="32"/>
      <c r="B338" s="144"/>
      <c r="C338" s="145" t="s">
        <v>637</v>
      </c>
      <c r="D338" s="145" t="s">
        <v>147</v>
      </c>
      <c r="E338" s="146" t="s">
        <v>638</v>
      </c>
      <c r="F338" s="147" t="s">
        <v>639</v>
      </c>
      <c r="G338" s="148" t="s">
        <v>282</v>
      </c>
      <c r="H338" s="149">
        <v>4</v>
      </c>
      <c r="I338" s="150"/>
      <c r="J338" s="151">
        <f t="shared" si="30"/>
        <v>0</v>
      </c>
      <c r="K338" s="152"/>
      <c r="L338" s="33"/>
      <c r="M338" s="153" t="s">
        <v>1</v>
      </c>
      <c r="N338" s="154" t="s">
        <v>38</v>
      </c>
      <c r="O338" s="58"/>
      <c r="P338" s="155">
        <f t="shared" si="31"/>
        <v>0</v>
      </c>
      <c r="Q338" s="155">
        <v>4.2999999999999999E-4</v>
      </c>
      <c r="R338" s="155">
        <f t="shared" si="32"/>
        <v>1.72E-3</v>
      </c>
      <c r="S338" s="155">
        <v>0</v>
      </c>
      <c r="T338" s="156">
        <f t="shared" si="33"/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57" t="s">
        <v>236</v>
      </c>
      <c r="AT338" s="157" t="s">
        <v>147</v>
      </c>
      <c r="AU338" s="157" t="s">
        <v>83</v>
      </c>
      <c r="AY338" s="17" t="s">
        <v>145</v>
      </c>
      <c r="BE338" s="158">
        <f t="shared" si="34"/>
        <v>0</v>
      </c>
      <c r="BF338" s="158">
        <f t="shared" si="35"/>
        <v>0</v>
      </c>
      <c r="BG338" s="158">
        <f t="shared" si="36"/>
        <v>0</v>
      </c>
      <c r="BH338" s="158">
        <f t="shared" si="37"/>
        <v>0</v>
      </c>
      <c r="BI338" s="158">
        <f t="shared" si="38"/>
        <v>0</v>
      </c>
      <c r="BJ338" s="17" t="s">
        <v>81</v>
      </c>
      <c r="BK338" s="158">
        <f t="shared" si="39"/>
        <v>0</v>
      </c>
      <c r="BL338" s="17" t="s">
        <v>236</v>
      </c>
      <c r="BM338" s="157" t="s">
        <v>640</v>
      </c>
    </row>
    <row r="339" spans="1:65" s="2" customFormat="1" ht="16.5" customHeight="1">
      <c r="A339" s="32"/>
      <c r="B339" s="144"/>
      <c r="C339" s="145" t="s">
        <v>641</v>
      </c>
      <c r="D339" s="145" t="s">
        <v>147</v>
      </c>
      <c r="E339" s="146" t="s">
        <v>642</v>
      </c>
      <c r="F339" s="147" t="s">
        <v>639</v>
      </c>
      <c r="G339" s="148" t="s">
        <v>282</v>
      </c>
      <c r="H339" s="149">
        <v>1</v>
      </c>
      <c r="I339" s="150"/>
      <c r="J339" s="151">
        <f t="shared" si="30"/>
        <v>0</v>
      </c>
      <c r="K339" s="152"/>
      <c r="L339" s="33"/>
      <c r="M339" s="153" t="s">
        <v>1</v>
      </c>
      <c r="N339" s="154" t="s">
        <v>38</v>
      </c>
      <c r="O339" s="58"/>
      <c r="P339" s="155">
        <f t="shared" si="31"/>
        <v>0</v>
      </c>
      <c r="Q339" s="155">
        <v>4.2999999999999999E-4</v>
      </c>
      <c r="R339" s="155">
        <f t="shared" si="32"/>
        <v>4.2999999999999999E-4</v>
      </c>
      <c r="S339" s="155">
        <v>0</v>
      </c>
      <c r="T339" s="156">
        <f t="shared" si="33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57" t="s">
        <v>236</v>
      </c>
      <c r="AT339" s="157" t="s">
        <v>147</v>
      </c>
      <c r="AU339" s="157" t="s">
        <v>83</v>
      </c>
      <c r="AY339" s="17" t="s">
        <v>145</v>
      </c>
      <c r="BE339" s="158">
        <f t="shared" si="34"/>
        <v>0</v>
      </c>
      <c r="BF339" s="158">
        <f t="shared" si="35"/>
        <v>0</v>
      </c>
      <c r="BG339" s="158">
        <f t="shared" si="36"/>
        <v>0</v>
      </c>
      <c r="BH339" s="158">
        <f t="shared" si="37"/>
        <v>0</v>
      </c>
      <c r="BI339" s="158">
        <f t="shared" si="38"/>
        <v>0</v>
      </c>
      <c r="BJ339" s="17" t="s">
        <v>81</v>
      </c>
      <c r="BK339" s="158">
        <f t="shared" si="39"/>
        <v>0</v>
      </c>
      <c r="BL339" s="17" t="s">
        <v>236</v>
      </c>
      <c r="BM339" s="157" t="s">
        <v>643</v>
      </c>
    </row>
    <row r="340" spans="1:65" s="2" customFormat="1" ht="16.5" customHeight="1">
      <c r="A340" s="32"/>
      <c r="B340" s="144"/>
      <c r="C340" s="145" t="s">
        <v>644</v>
      </c>
      <c r="D340" s="145" t="s">
        <v>147</v>
      </c>
      <c r="E340" s="146" t="s">
        <v>645</v>
      </c>
      <c r="F340" s="147" t="s">
        <v>646</v>
      </c>
      <c r="G340" s="148" t="s">
        <v>282</v>
      </c>
      <c r="H340" s="149">
        <v>2</v>
      </c>
      <c r="I340" s="150"/>
      <c r="J340" s="151">
        <f t="shared" si="30"/>
        <v>0</v>
      </c>
      <c r="K340" s="152"/>
      <c r="L340" s="33"/>
      <c r="M340" s="153" t="s">
        <v>1</v>
      </c>
      <c r="N340" s="154" t="s">
        <v>38</v>
      </c>
      <c r="O340" s="58"/>
      <c r="P340" s="155">
        <f t="shared" si="31"/>
        <v>0</v>
      </c>
      <c r="Q340" s="155">
        <v>4.2999999999999999E-4</v>
      </c>
      <c r="R340" s="155">
        <f t="shared" si="32"/>
        <v>8.5999999999999998E-4</v>
      </c>
      <c r="S340" s="155">
        <v>0</v>
      </c>
      <c r="T340" s="156">
        <f t="shared" si="33"/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57" t="s">
        <v>236</v>
      </c>
      <c r="AT340" s="157" t="s">
        <v>147</v>
      </c>
      <c r="AU340" s="157" t="s">
        <v>83</v>
      </c>
      <c r="AY340" s="17" t="s">
        <v>145</v>
      </c>
      <c r="BE340" s="158">
        <f t="shared" si="34"/>
        <v>0</v>
      </c>
      <c r="BF340" s="158">
        <f t="shared" si="35"/>
        <v>0</v>
      </c>
      <c r="BG340" s="158">
        <f t="shared" si="36"/>
        <v>0</v>
      </c>
      <c r="BH340" s="158">
        <f t="shared" si="37"/>
        <v>0</v>
      </c>
      <c r="BI340" s="158">
        <f t="shared" si="38"/>
        <v>0</v>
      </c>
      <c r="BJ340" s="17" t="s">
        <v>81</v>
      </c>
      <c r="BK340" s="158">
        <f t="shared" si="39"/>
        <v>0</v>
      </c>
      <c r="BL340" s="17" t="s">
        <v>236</v>
      </c>
      <c r="BM340" s="157" t="s">
        <v>647</v>
      </c>
    </row>
    <row r="341" spans="1:65" s="2" customFormat="1" ht="16.5" customHeight="1">
      <c r="A341" s="32"/>
      <c r="B341" s="144"/>
      <c r="C341" s="145" t="s">
        <v>648</v>
      </c>
      <c r="D341" s="145" t="s">
        <v>147</v>
      </c>
      <c r="E341" s="146" t="s">
        <v>649</v>
      </c>
      <c r="F341" s="147" t="s">
        <v>650</v>
      </c>
      <c r="G341" s="148" t="s">
        <v>282</v>
      </c>
      <c r="H341" s="149">
        <v>2</v>
      </c>
      <c r="I341" s="150"/>
      <c r="J341" s="151">
        <f t="shared" si="30"/>
        <v>0</v>
      </c>
      <c r="K341" s="152"/>
      <c r="L341" s="33"/>
      <c r="M341" s="153" t="s">
        <v>1</v>
      </c>
      <c r="N341" s="154" t="s">
        <v>38</v>
      </c>
      <c r="O341" s="58"/>
      <c r="P341" s="155">
        <f t="shared" si="31"/>
        <v>0</v>
      </c>
      <c r="Q341" s="155">
        <v>4.2999999999999999E-4</v>
      </c>
      <c r="R341" s="155">
        <f t="shared" si="32"/>
        <v>8.5999999999999998E-4</v>
      </c>
      <c r="S341" s="155">
        <v>0</v>
      </c>
      <c r="T341" s="156">
        <f t="shared" si="3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57" t="s">
        <v>236</v>
      </c>
      <c r="AT341" s="157" t="s">
        <v>147</v>
      </c>
      <c r="AU341" s="157" t="s">
        <v>83</v>
      </c>
      <c r="AY341" s="17" t="s">
        <v>145</v>
      </c>
      <c r="BE341" s="158">
        <f t="shared" si="34"/>
        <v>0</v>
      </c>
      <c r="BF341" s="158">
        <f t="shared" si="35"/>
        <v>0</v>
      </c>
      <c r="BG341" s="158">
        <f t="shared" si="36"/>
        <v>0</v>
      </c>
      <c r="BH341" s="158">
        <f t="shared" si="37"/>
        <v>0</v>
      </c>
      <c r="BI341" s="158">
        <f t="shared" si="38"/>
        <v>0</v>
      </c>
      <c r="BJ341" s="17" t="s">
        <v>81</v>
      </c>
      <c r="BK341" s="158">
        <f t="shared" si="39"/>
        <v>0</v>
      </c>
      <c r="BL341" s="17" t="s">
        <v>236</v>
      </c>
      <c r="BM341" s="157" t="s">
        <v>651</v>
      </c>
    </row>
    <row r="342" spans="1:65" s="2" customFormat="1" ht="16.5" customHeight="1">
      <c r="A342" s="32"/>
      <c r="B342" s="144"/>
      <c r="C342" s="145" t="s">
        <v>652</v>
      </c>
      <c r="D342" s="145" t="s">
        <v>147</v>
      </c>
      <c r="E342" s="146" t="s">
        <v>653</v>
      </c>
      <c r="F342" s="147" t="s">
        <v>654</v>
      </c>
      <c r="G342" s="148" t="s">
        <v>282</v>
      </c>
      <c r="H342" s="149">
        <v>2</v>
      </c>
      <c r="I342" s="150"/>
      <c r="J342" s="151">
        <f t="shared" si="30"/>
        <v>0</v>
      </c>
      <c r="K342" s="152"/>
      <c r="L342" s="33"/>
      <c r="M342" s="153" t="s">
        <v>1</v>
      </c>
      <c r="N342" s="154" t="s">
        <v>38</v>
      </c>
      <c r="O342" s="58"/>
      <c r="P342" s="155">
        <f t="shared" si="31"/>
        <v>0</v>
      </c>
      <c r="Q342" s="155">
        <v>4.2999999999999999E-4</v>
      </c>
      <c r="R342" s="155">
        <f t="shared" si="32"/>
        <v>8.5999999999999998E-4</v>
      </c>
      <c r="S342" s="155">
        <v>0</v>
      </c>
      <c r="T342" s="156">
        <f t="shared" si="3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57" t="s">
        <v>236</v>
      </c>
      <c r="AT342" s="157" t="s">
        <v>147</v>
      </c>
      <c r="AU342" s="157" t="s">
        <v>83</v>
      </c>
      <c r="AY342" s="17" t="s">
        <v>145</v>
      </c>
      <c r="BE342" s="158">
        <f t="shared" si="34"/>
        <v>0</v>
      </c>
      <c r="BF342" s="158">
        <f t="shared" si="35"/>
        <v>0</v>
      </c>
      <c r="BG342" s="158">
        <f t="shared" si="36"/>
        <v>0</v>
      </c>
      <c r="BH342" s="158">
        <f t="shared" si="37"/>
        <v>0</v>
      </c>
      <c r="BI342" s="158">
        <f t="shared" si="38"/>
        <v>0</v>
      </c>
      <c r="BJ342" s="17" t="s">
        <v>81</v>
      </c>
      <c r="BK342" s="158">
        <f t="shared" si="39"/>
        <v>0</v>
      </c>
      <c r="BL342" s="17" t="s">
        <v>236</v>
      </c>
      <c r="BM342" s="157" t="s">
        <v>655</v>
      </c>
    </row>
    <row r="343" spans="1:65" s="2" customFormat="1" ht="16.5" customHeight="1">
      <c r="A343" s="32"/>
      <c r="B343" s="144"/>
      <c r="C343" s="145" t="s">
        <v>656</v>
      </c>
      <c r="D343" s="145" t="s">
        <v>147</v>
      </c>
      <c r="E343" s="146" t="s">
        <v>657</v>
      </c>
      <c r="F343" s="147" t="s">
        <v>658</v>
      </c>
      <c r="G343" s="148" t="s">
        <v>282</v>
      </c>
      <c r="H343" s="149">
        <v>2</v>
      </c>
      <c r="I343" s="150"/>
      <c r="J343" s="151">
        <f t="shared" si="30"/>
        <v>0</v>
      </c>
      <c r="K343" s="152"/>
      <c r="L343" s="33"/>
      <c r="M343" s="153" t="s">
        <v>1</v>
      </c>
      <c r="N343" s="154" t="s">
        <v>38</v>
      </c>
      <c r="O343" s="58"/>
      <c r="P343" s="155">
        <f t="shared" si="31"/>
        <v>0</v>
      </c>
      <c r="Q343" s="155">
        <v>4.2999999999999999E-4</v>
      </c>
      <c r="R343" s="155">
        <f t="shared" si="32"/>
        <v>8.5999999999999998E-4</v>
      </c>
      <c r="S343" s="155">
        <v>0</v>
      </c>
      <c r="T343" s="156">
        <f t="shared" si="3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57" t="s">
        <v>236</v>
      </c>
      <c r="AT343" s="157" t="s">
        <v>147</v>
      </c>
      <c r="AU343" s="157" t="s">
        <v>83</v>
      </c>
      <c r="AY343" s="17" t="s">
        <v>145</v>
      </c>
      <c r="BE343" s="158">
        <f t="shared" si="34"/>
        <v>0</v>
      </c>
      <c r="BF343" s="158">
        <f t="shared" si="35"/>
        <v>0</v>
      </c>
      <c r="BG343" s="158">
        <f t="shared" si="36"/>
        <v>0</v>
      </c>
      <c r="BH343" s="158">
        <f t="shared" si="37"/>
        <v>0</v>
      </c>
      <c r="BI343" s="158">
        <f t="shared" si="38"/>
        <v>0</v>
      </c>
      <c r="BJ343" s="17" t="s">
        <v>81</v>
      </c>
      <c r="BK343" s="158">
        <f t="shared" si="39"/>
        <v>0</v>
      </c>
      <c r="BL343" s="17" t="s">
        <v>236</v>
      </c>
      <c r="BM343" s="157" t="s">
        <v>659</v>
      </c>
    </row>
    <row r="344" spans="1:65" s="2" customFormat="1" ht="16.5" customHeight="1">
      <c r="A344" s="32"/>
      <c r="B344" s="144"/>
      <c r="C344" s="145" t="s">
        <v>660</v>
      </c>
      <c r="D344" s="145" t="s">
        <v>147</v>
      </c>
      <c r="E344" s="146" t="s">
        <v>661</v>
      </c>
      <c r="F344" s="147" t="s">
        <v>662</v>
      </c>
      <c r="G344" s="148" t="s">
        <v>282</v>
      </c>
      <c r="H344" s="149">
        <v>2</v>
      </c>
      <c r="I344" s="150"/>
      <c r="J344" s="151">
        <f t="shared" si="30"/>
        <v>0</v>
      </c>
      <c r="K344" s="152"/>
      <c r="L344" s="33"/>
      <c r="M344" s="153" t="s">
        <v>1</v>
      </c>
      <c r="N344" s="154" t="s">
        <v>38</v>
      </c>
      <c r="O344" s="58"/>
      <c r="P344" s="155">
        <f t="shared" si="31"/>
        <v>0</v>
      </c>
      <c r="Q344" s="155">
        <v>4.2999999999999999E-4</v>
      </c>
      <c r="R344" s="155">
        <f t="shared" si="32"/>
        <v>8.5999999999999998E-4</v>
      </c>
      <c r="S344" s="155">
        <v>0</v>
      </c>
      <c r="T344" s="156">
        <f t="shared" si="3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57" t="s">
        <v>236</v>
      </c>
      <c r="AT344" s="157" t="s">
        <v>147</v>
      </c>
      <c r="AU344" s="157" t="s">
        <v>83</v>
      </c>
      <c r="AY344" s="17" t="s">
        <v>145</v>
      </c>
      <c r="BE344" s="158">
        <f t="shared" si="34"/>
        <v>0</v>
      </c>
      <c r="BF344" s="158">
        <f t="shared" si="35"/>
        <v>0</v>
      </c>
      <c r="BG344" s="158">
        <f t="shared" si="36"/>
        <v>0</v>
      </c>
      <c r="BH344" s="158">
        <f t="shared" si="37"/>
        <v>0</v>
      </c>
      <c r="BI344" s="158">
        <f t="shared" si="38"/>
        <v>0</v>
      </c>
      <c r="BJ344" s="17" t="s">
        <v>81</v>
      </c>
      <c r="BK344" s="158">
        <f t="shared" si="39"/>
        <v>0</v>
      </c>
      <c r="BL344" s="17" t="s">
        <v>236</v>
      </c>
      <c r="BM344" s="157" t="s">
        <v>663</v>
      </c>
    </row>
    <row r="345" spans="1:65" s="2" customFormat="1" ht="16.5" customHeight="1">
      <c r="A345" s="32"/>
      <c r="B345" s="144"/>
      <c r="C345" s="145" t="s">
        <v>664</v>
      </c>
      <c r="D345" s="145" t="s">
        <v>147</v>
      </c>
      <c r="E345" s="146" t="s">
        <v>665</v>
      </c>
      <c r="F345" s="147" t="s">
        <v>666</v>
      </c>
      <c r="G345" s="148" t="s">
        <v>282</v>
      </c>
      <c r="H345" s="149">
        <v>2</v>
      </c>
      <c r="I345" s="150"/>
      <c r="J345" s="151">
        <f t="shared" si="30"/>
        <v>0</v>
      </c>
      <c r="K345" s="152"/>
      <c r="L345" s="33"/>
      <c r="M345" s="153" t="s">
        <v>1</v>
      </c>
      <c r="N345" s="154" t="s">
        <v>38</v>
      </c>
      <c r="O345" s="58"/>
      <c r="P345" s="155">
        <f t="shared" si="31"/>
        <v>0</v>
      </c>
      <c r="Q345" s="155">
        <v>4.2999999999999999E-4</v>
      </c>
      <c r="R345" s="155">
        <f t="shared" si="32"/>
        <v>8.5999999999999998E-4</v>
      </c>
      <c r="S345" s="155">
        <v>0</v>
      </c>
      <c r="T345" s="156">
        <f t="shared" si="3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57" t="s">
        <v>236</v>
      </c>
      <c r="AT345" s="157" t="s">
        <v>147</v>
      </c>
      <c r="AU345" s="157" t="s">
        <v>83</v>
      </c>
      <c r="AY345" s="17" t="s">
        <v>145</v>
      </c>
      <c r="BE345" s="158">
        <f t="shared" si="34"/>
        <v>0</v>
      </c>
      <c r="BF345" s="158">
        <f t="shared" si="35"/>
        <v>0</v>
      </c>
      <c r="BG345" s="158">
        <f t="shared" si="36"/>
        <v>0</v>
      </c>
      <c r="BH345" s="158">
        <f t="shared" si="37"/>
        <v>0</v>
      </c>
      <c r="BI345" s="158">
        <f t="shared" si="38"/>
        <v>0</v>
      </c>
      <c r="BJ345" s="17" t="s">
        <v>81</v>
      </c>
      <c r="BK345" s="158">
        <f t="shared" si="39"/>
        <v>0</v>
      </c>
      <c r="BL345" s="17" t="s">
        <v>236</v>
      </c>
      <c r="BM345" s="157" t="s">
        <v>667</v>
      </c>
    </row>
    <row r="346" spans="1:65" s="2" customFormat="1" ht="16.5" customHeight="1">
      <c r="A346" s="32"/>
      <c r="B346" s="144"/>
      <c r="C346" s="145" t="s">
        <v>668</v>
      </c>
      <c r="D346" s="145" t="s">
        <v>147</v>
      </c>
      <c r="E346" s="146" t="s">
        <v>669</v>
      </c>
      <c r="F346" s="147" t="s">
        <v>670</v>
      </c>
      <c r="G346" s="148" t="s">
        <v>282</v>
      </c>
      <c r="H346" s="149">
        <v>2</v>
      </c>
      <c r="I346" s="150"/>
      <c r="J346" s="151">
        <f t="shared" si="30"/>
        <v>0</v>
      </c>
      <c r="K346" s="152"/>
      <c r="L346" s="33"/>
      <c r="M346" s="153" t="s">
        <v>1</v>
      </c>
      <c r="N346" s="154" t="s">
        <v>38</v>
      </c>
      <c r="O346" s="58"/>
      <c r="P346" s="155">
        <f t="shared" si="31"/>
        <v>0</v>
      </c>
      <c r="Q346" s="155">
        <v>4.2999999999999999E-4</v>
      </c>
      <c r="R346" s="155">
        <f t="shared" si="32"/>
        <v>8.5999999999999998E-4</v>
      </c>
      <c r="S346" s="155">
        <v>0</v>
      </c>
      <c r="T346" s="156">
        <f t="shared" si="3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57" t="s">
        <v>236</v>
      </c>
      <c r="AT346" s="157" t="s">
        <v>147</v>
      </c>
      <c r="AU346" s="157" t="s">
        <v>83</v>
      </c>
      <c r="AY346" s="17" t="s">
        <v>145</v>
      </c>
      <c r="BE346" s="158">
        <f t="shared" si="34"/>
        <v>0</v>
      </c>
      <c r="BF346" s="158">
        <f t="shared" si="35"/>
        <v>0</v>
      </c>
      <c r="BG346" s="158">
        <f t="shared" si="36"/>
        <v>0</v>
      </c>
      <c r="BH346" s="158">
        <f t="shared" si="37"/>
        <v>0</v>
      </c>
      <c r="BI346" s="158">
        <f t="shared" si="38"/>
        <v>0</v>
      </c>
      <c r="BJ346" s="17" t="s">
        <v>81</v>
      </c>
      <c r="BK346" s="158">
        <f t="shared" si="39"/>
        <v>0</v>
      </c>
      <c r="BL346" s="17" t="s">
        <v>236</v>
      </c>
      <c r="BM346" s="157" t="s">
        <v>671</v>
      </c>
    </row>
    <row r="347" spans="1:65" s="2" customFormat="1" ht="16.5" customHeight="1">
      <c r="A347" s="32"/>
      <c r="B347" s="144"/>
      <c r="C347" s="145" t="s">
        <v>672</v>
      </c>
      <c r="D347" s="145" t="s">
        <v>147</v>
      </c>
      <c r="E347" s="146" t="s">
        <v>673</v>
      </c>
      <c r="F347" s="147" t="s">
        <v>674</v>
      </c>
      <c r="G347" s="148" t="s">
        <v>282</v>
      </c>
      <c r="H347" s="149">
        <v>4</v>
      </c>
      <c r="I347" s="150"/>
      <c r="J347" s="151">
        <f t="shared" si="30"/>
        <v>0</v>
      </c>
      <c r="K347" s="152"/>
      <c r="L347" s="33"/>
      <c r="M347" s="153" t="s">
        <v>1</v>
      </c>
      <c r="N347" s="154" t="s">
        <v>38</v>
      </c>
      <c r="O347" s="58"/>
      <c r="P347" s="155">
        <f t="shared" si="31"/>
        <v>0</v>
      </c>
      <c r="Q347" s="155">
        <v>4.2999999999999999E-4</v>
      </c>
      <c r="R347" s="155">
        <f t="shared" si="32"/>
        <v>1.72E-3</v>
      </c>
      <c r="S347" s="155">
        <v>0</v>
      </c>
      <c r="T347" s="156">
        <f t="shared" si="3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57" t="s">
        <v>236</v>
      </c>
      <c r="AT347" s="157" t="s">
        <v>147</v>
      </c>
      <c r="AU347" s="157" t="s">
        <v>83</v>
      </c>
      <c r="AY347" s="17" t="s">
        <v>145</v>
      </c>
      <c r="BE347" s="158">
        <f t="shared" si="34"/>
        <v>0</v>
      </c>
      <c r="BF347" s="158">
        <f t="shared" si="35"/>
        <v>0</v>
      </c>
      <c r="BG347" s="158">
        <f t="shared" si="36"/>
        <v>0</v>
      </c>
      <c r="BH347" s="158">
        <f t="shared" si="37"/>
        <v>0</v>
      </c>
      <c r="BI347" s="158">
        <f t="shared" si="38"/>
        <v>0</v>
      </c>
      <c r="BJ347" s="17" t="s">
        <v>81</v>
      </c>
      <c r="BK347" s="158">
        <f t="shared" si="39"/>
        <v>0</v>
      </c>
      <c r="BL347" s="17" t="s">
        <v>236</v>
      </c>
      <c r="BM347" s="157" t="s">
        <v>675</v>
      </c>
    </row>
    <row r="348" spans="1:65" s="2" customFormat="1" ht="16.5" customHeight="1">
      <c r="A348" s="32"/>
      <c r="B348" s="144"/>
      <c r="C348" s="145" t="s">
        <v>676</v>
      </c>
      <c r="D348" s="145" t="s">
        <v>147</v>
      </c>
      <c r="E348" s="146" t="s">
        <v>677</v>
      </c>
      <c r="F348" s="147" t="s">
        <v>678</v>
      </c>
      <c r="G348" s="148" t="s">
        <v>282</v>
      </c>
      <c r="H348" s="149">
        <v>5</v>
      </c>
      <c r="I348" s="150"/>
      <c r="J348" s="151">
        <f t="shared" si="30"/>
        <v>0</v>
      </c>
      <c r="K348" s="152"/>
      <c r="L348" s="33"/>
      <c r="M348" s="153" t="s">
        <v>1</v>
      </c>
      <c r="N348" s="154" t="s">
        <v>38</v>
      </c>
      <c r="O348" s="58"/>
      <c r="P348" s="155">
        <f t="shared" si="31"/>
        <v>0</v>
      </c>
      <c r="Q348" s="155">
        <v>4.2999999999999999E-4</v>
      </c>
      <c r="R348" s="155">
        <f t="shared" si="32"/>
        <v>2.15E-3</v>
      </c>
      <c r="S348" s="155">
        <v>0</v>
      </c>
      <c r="T348" s="156">
        <f t="shared" si="3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57" t="s">
        <v>236</v>
      </c>
      <c r="AT348" s="157" t="s">
        <v>147</v>
      </c>
      <c r="AU348" s="157" t="s">
        <v>83</v>
      </c>
      <c r="AY348" s="17" t="s">
        <v>145</v>
      </c>
      <c r="BE348" s="158">
        <f t="shared" si="34"/>
        <v>0</v>
      </c>
      <c r="BF348" s="158">
        <f t="shared" si="35"/>
        <v>0</v>
      </c>
      <c r="BG348" s="158">
        <f t="shared" si="36"/>
        <v>0</v>
      </c>
      <c r="BH348" s="158">
        <f t="shared" si="37"/>
        <v>0</v>
      </c>
      <c r="BI348" s="158">
        <f t="shared" si="38"/>
        <v>0</v>
      </c>
      <c r="BJ348" s="17" t="s">
        <v>81</v>
      </c>
      <c r="BK348" s="158">
        <f t="shared" si="39"/>
        <v>0</v>
      </c>
      <c r="BL348" s="17" t="s">
        <v>236</v>
      </c>
      <c r="BM348" s="157" t="s">
        <v>679</v>
      </c>
    </row>
    <row r="349" spans="1:65" s="2" customFormat="1" ht="24.15" customHeight="1">
      <c r="A349" s="32"/>
      <c r="B349" s="144"/>
      <c r="C349" s="145" t="s">
        <v>680</v>
      </c>
      <c r="D349" s="145" t="s">
        <v>147</v>
      </c>
      <c r="E349" s="146" t="s">
        <v>681</v>
      </c>
      <c r="F349" s="147" t="s">
        <v>682</v>
      </c>
      <c r="G349" s="148" t="s">
        <v>282</v>
      </c>
      <c r="H349" s="149">
        <v>2</v>
      </c>
      <c r="I349" s="150"/>
      <c r="J349" s="151">
        <f t="shared" si="30"/>
        <v>0</v>
      </c>
      <c r="K349" s="152"/>
      <c r="L349" s="33"/>
      <c r="M349" s="153" t="s">
        <v>1</v>
      </c>
      <c r="N349" s="154" t="s">
        <v>38</v>
      </c>
      <c r="O349" s="58"/>
      <c r="P349" s="155">
        <f t="shared" si="31"/>
        <v>0</v>
      </c>
      <c r="Q349" s="155">
        <v>4.2999999999999999E-4</v>
      </c>
      <c r="R349" s="155">
        <f t="shared" si="32"/>
        <v>8.5999999999999998E-4</v>
      </c>
      <c r="S349" s="155">
        <v>0</v>
      </c>
      <c r="T349" s="156">
        <f t="shared" si="3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57" t="s">
        <v>236</v>
      </c>
      <c r="AT349" s="157" t="s">
        <v>147</v>
      </c>
      <c r="AU349" s="157" t="s">
        <v>83</v>
      </c>
      <c r="AY349" s="17" t="s">
        <v>145</v>
      </c>
      <c r="BE349" s="158">
        <f t="shared" si="34"/>
        <v>0</v>
      </c>
      <c r="BF349" s="158">
        <f t="shared" si="35"/>
        <v>0</v>
      </c>
      <c r="BG349" s="158">
        <f t="shared" si="36"/>
        <v>0</v>
      </c>
      <c r="BH349" s="158">
        <f t="shared" si="37"/>
        <v>0</v>
      </c>
      <c r="BI349" s="158">
        <f t="shared" si="38"/>
        <v>0</v>
      </c>
      <c r="BJ349" s="17" t="s">
        <v>81</v>
      </c>
      <c r="BK349" s="158">
        <f t="shared" si="39"/>
        <v>0</v>
      </c>
      <c r="BL349" s="17" t="s">
        <v>236</v>
      </c>
      <c r="BM349" s="157" t="s">
        <v>683</v>
      </c>
    </row>
    <row r="350" spans="1:65" s="2" customFormat="1" ht="24.15" customHeight="1">
      <c r="A350" s="32"/>
      <c r="B350" s="144"/>
      <c r="C350" s="145" t="s">
        <v>684</v>
      </c>
      <c r="D350" s="145" t="s">
        <v>147</v>
      </c>
      <c r="E350" s="146" t="s">
        <v>685</v>
      </c>
      <c r="F350" s="147" t="s">
        <v>686</v>
      </c>
      <c r="G350" s="148" t="s">
        <v>282</v>
      </c>
      <c r="H350" s="149">
        <v>1</v>
      </c>
      <c r="I350" s="150"/>
      <c r="J350" s="151">
        <f t="shared" si="30"/>
        <v>0</v>
      </c>
      <c r="K350" s="152"/>
      <c r="L350" s="33"/>
      <c r="M350" s="153" t="s">
        <v>1</v>
      </c>
      <c r="N350" s="154" t="s">
        <v>38</v>
      </c>
      <c r="O350" s="58"/>
      <c r="P350" s="155">
        <f t="shared" si="31"/>
        <v>0</v>
      </c>
      <c r="Q350" s="155">
        <v>4.2999999999999999E-4</v>
      </c>
      <c r="R350" s="155">
        <f t="shared" si="32"/>
        <v>4.2999999999999999E-4</v>
      </c>
      <c r="S350" s="155">
        <v>0</v>
      </c>
      <c r="T350" s="156">
        <f t="shared" si="3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57" t="s">
        <v>236</v>
      </c>
      <c r="AT350" s="157" t="s">
        <v>147</v>
      </c>
      <c r="AU350" s="157" t="s">
        <v>83</v>
      </c>
      <c r="AY350" s="17" t="s">
        <v>145</v>
      </c>
      <c r="BE350" s="158">
        <f t="shared" si="34"/>
        <v>0</v>
      </c>
      <c r="BF350" s="158">
        <f t="shared" si="35"/>
        <v>0</v>
      </c>
      <c r="BG350" s="158">
        <f t="shared" si="36"/>
        <v>0</v>
      </c>
      <c r="BH350" s="158">
        <f t="shared" si="37"/>
        <v>0</v>
      </c>
      <c r="BI350" s="158">
        <f t="shared" si="38"/>
        <v>0</v>
      </c>
      <c r="BJ350" s="17" t="s">
        <v>81</v>
      </c>
      <c r="BK350" s="158">
        <f t="shared" si="39"/>
        <v>0</v>
      </c>
      <c r="BL350" s="17" t="s">
        <v>236</v>
      </c>
      <c r="BM350" s="157" t="s">
        <v>687</v>
      </c>
    </row>
    <row r="351" spans="1:65" s="2" customFormat="1" ht="24.15" customHeight="1">
      <c r="A351" s="32"/>
      <c r="B351" s="144"/>
      <c r="C351" s="145" t="s">
        <v>688</v>
      </c>
      <c r="D351" s="145" t="s">
        <v>147</v>
      </c>
      <c r="E351" s="146" t="s">
        <v>689</v>
      </c>
      <c r="F351" s="147" t="s">
        <v>690</v>
      </c>
      <c r="G351" s="148" t="s">
        <v>479</v>
      </c>
      <c r="H351" s="194"/>
      <c r="I351" s="150"/>
      <c r="J351" s="151">
        <f t="shared" si="30"/>
        <v>0</v>
      </c>
      <c r="K351" s="152"/>
      <c r="L351" s="33"/>
      <c r="M351" s="153" t="s">
        <v>1</v>
      </c>
      <c r="N351" s="154" t="s">
        <v>38</v>
      </c>
      <c r="O351" s="58"/>
      <c r="P351" s="155">
        <f t="shared" si="31"/>
        <v>0</v>
      </c>
      <c r="Q351" s="155">
        <v>0</v>
      </c>
      <c r="R351" s="155">
        <f t="shared" si="32"/>
        <v>0</v>
      </c>
      <c r="S351" s="155">
        <v>0</v>
      </c>
      <c r="T351" s="156">
        <f t="shared" si="3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57" t="s">
        <v>236</v>
      </c>
      <c r="AT351" s="157" t="s">
        <v>147</v>
      </c>
      <c r="AU351" s="157" t="s">
        <v>83</v>
      </c>
      <c r="AY351" s="17" t="s">
        <v>145</v>
      </c>
      <c r="BE351" s="158">
        <f t="shared" si="34"/>
        <v>0</v>
      </c>
      <c r="BF351" s="158">
        <f t="shared" si="35"/>
        <v>0</v>
      </c>
      <c r="BG351" s="158">
        <f t="shared" si="36"/>
        <v>0</v>
      </c>
      <c r="BH351" s="158">
        <f t="shared" si="37"/>
        <v>0</v>
      </c>
      <c r="BI351" s="158">
        <f t="shared" si="38"/>
        <v>0</v>
      </c>
      <c r="BJ351" s="17" t="s">
        <v>81</v>
      </c>
      <c r="BK351" s="158">
        <f t="shared" si="39"/>
        <v>0</v>
      </c>
      <c r="BL351" s="17" t="s">
        <v>236</v>
      </c>
      <c r="BM351" s="157" t="s">
        <v>691</v>
      </c>
    </row>
    <row r="352" spans="1:65" s="12" customFormat="1" ht="22.8" customHeight="1">
      <c r="B352" s="131"/>
      <c r="D352" s="132" t="s">
        <v>72</v>
      </c>
      <c r="E352" s="142" t="s">
        <v>692</v>
      </c>
      <c r="F352" s="142" t="s">
        <v>693</v>
      </c>
      <c r="I352" s="134"/>
      <c r="J352" s="143">
        <f>BK352</f>
        <v>0</v>
      </c>
      <c r="L352" s="131"/>
      <c r="M352" s="136"/>
      <c r="N352" s="137"/>
      <c r="O352" s="137"/>
      <c r="P352" s="138">
        <f>SUM(P353:P371)</f>
        <v>0</v>
      </c>
      <c r="Q352" s="137"/>
      <c r="R352" s="138">
        <f>SUM(R353:R371)</f>
        <v>14.742979999999996</v>
      </c>
      <c r="S352" s="137"/>
      <c r="T352" s="139">
        <f>SUM(T353:T371)</f>
        <v>0.47042000000000006</v>
      </c>
      <c r="AR352" s="132" t="s">
        <v>83</v>
      </c>
      <c r="AT352" s="140" t="s">
        <v>72</v>
      </c>
      <c r="AU352" s="140" t="s">
        <v>81</v>
      </c>
      <c r="AY352" s="132" t="s">
        <v>145</v>
      </c>
      <c r="BK352" s="141">
        <f>SUM(BK353:BK371)</f>
        <v>0</v>
      </c>
    </row>
    <row r="353" spans="1:65" s="2" customFormat="1" ht="24.15" customHeight="1">
      <c r="A353" s="32"/>
      <c r="B353" s="144"/>
      <c r="C353" s="145" t="s">
        <v>694</v>
      </c>
      <c r="D353" s="145" t="s">
        <v>147</v>
      </c>
      <c r="E353" s="146" t="s">
        <v>695</v>
      </c>
      <c r="F353" s="147" t="s">
        <v>696</v>
      </c>
      <c r="G353" s="148" t="s">
        <v>282</v>
      </c>
      <c r="H353" s="149">
        <v>1</v>
      </c>
      <c r="I353" s="150"/>
      <c r="J353" s="151">
        <f t="shared" ref="J353:J371" si="40">ROUND(I353*H353,2)</f>
        <v>0</v>
      </c>
      <c r="K353" s="152"/>
      <c r="L353" s="33"/>
      <c r="M353" s="153" t="s">
        <v>1</v>
      </c>
      <c r="N353" s="154" t="s">
        <v>38</v>
      </c>
      <c r="O353" s="58"/>
      <c r="P353" s="155">
        <f t="shared" ref="P353:P371" si="41">O353*H353</f>
        <v>0</v>
      </c>
      <c r="Q353" s="155">
        <v>6.0000000000000002E-5</v>
      </c>
      <c r="R353" s="155">
        <f t="shared" ref="R353:R371" si="42">Q353*H353</f>
        <v>6.0000000000000002E-5</v>
      </c>
      <c r="S353" s="155">
        <v>8.4100000000000008E-3</v>
      </c>
      <c r="T353" s="156">
        <f t="shared" ref="T353:T371" si="43">S353*H353</f>
        <v>8.4100000000000008E-3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57" t="s">
        <v>236</v>
      </c>
      <c r="AT353" s="157" t="s">
        <v>147</v>
      </c>
      <c r="AU353" s="157" t="s">
        <v>83</v>
      </c>
      <c r="AY353" s="17" t="s">
        <v>145</v>
      </c>
      <c r="BE353" s="158">
        <f t="shared" ref="BE353:BE371" si="44">IF(N353="základní",J353,0)</f>
        <v>0</v>
      </c>
      <c r="BF353" s="158">
        <f t="shared" ref="BF353:BF371" si="45">IF(N353="snížená",J353,0)</f>
        <v>0</v>
      </c>
      <c r="BG353" s="158">
        <f t="shared" ref="BG353:BG371" si="46">IF(N353="zákl. přenesená",J353,0)</f>
        <v>0</v>
      </c>
      <c r="BH353" s="158">
        <f t="shared" ref="BH353:BH371" si="47">IF(N353="sníž. přenesená",J353,0)</f>
        <v>0</v>
      </c>
      <c r="BI353" s="158">
        <f t="shared" ref="BI353:BI371" si="48">IF(N353="nulová",J353,0)</f>
        <v>0</v>
      </c>
      <c r="BJ353" s="17" t="s">
        <v>81</v>
      </c>
      <c r="BK353" s="158">
        <f t="shared" ref="BK353:BK371" si="49">ROUND(I353*H353,2)</f>
        <v>0</v>
      </c>
      <c r="BL353" s="17" t="s">
        <v>236</v>
      </c>
      <c r="BM353" s="157" t="s">
        <v>697</v>
      </c>
    </row>
    <row r="354" spans="1:65" s="2" customFormat="1" ht="24.15" customHeight="1">
      <c r="A354" s="32"/>
      <c r="B354" s="144"/>
      <c r="C354" s="145" t="s">
        <v>698</v>
      </c>
      <c r="D354" s="145" t="s">
        <v>147</v>
      </c>
      <c r="E354" s="146" t="s">
        <v>699</v>
      </c>
      <c r="F354" s="147" t="s">
        <v>700</v>
      </c>
      <c r="G354" s="148" t="s">
        <v>202</v>
      </c>
      <c r="H354" s="149">
        <v>21</v>
      </c>
      <c r="I354" s="150"/>
      <c r="J354" s="151">
        <f t="shared" si="40"/>
        <v>0</v>
      </c>
      <c r="K354" s="152"/>
      <c r="L354" s="33"/>
      <c r="M354" s="153" t="s">
        <v>1</v>
      </c>
      <c r="N354" s="154" t="s">
        <v>38</v>
      </c>
      <c r="O354" s="58"/>
      <c r="P354" s="155">
        <f t="shared" si="41"/>
        <v>0</v>
      </c>
      <c r="Q354" s="155">
        <v>6.0000000000000002E-5</v>
      </c>
      <c r="R354" s="155">
        <f t="shared" si="42"/>
        <v>1.2600000000000001E-3</v>
      </c>
      <c r="S354" s="155">
        <v>8.4100000000000008E-3</v>
      </c>
      <c r="T354" s="156">
        <f t="shared" si="43"/>
        <v>0.17661000000000002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57" t="s">
        <v>236</v>
      </c>
      <c r="AT354" s="157" t="s">
        <v>147</v>
      </c>
      <c r="AU354" s="157" t="s">
        <v>83</v>
      </c>
      <c r="AY354" s="17" t="s">
        <v>145</v>
      </c>
      <c r="BE354" s="158">
        <f t="shared" si="44"/>
        <v>0</v>
      </c>
      <c r="BF354" s="158">
        <f t="shared" si="45"/>
        <v>0</v>
      </c>
      <c r="BG354" s="158">
        <f t="shared" si="46"/>
        <v>0</v>
      </c>
      <c r="BH354" s="158">
        <f t="shared" si="47"/>
        <v>0</v>
      </c>
      <c r="BI354" s="158">
        <f t="shared" si="48"/>
        <v>0</v>
      </c>
      <c r="BJ354" s="17" t="s">
        <v>81</v>
      </c>
      <c r="BK354" s="158">
        <f t="shared" si="49"/>
        <v>0</v>
      </c>
      <c r="BL354" s="17" t="s">
        <v>236</v>
      </c>
      <c r="BM354" s="157" t="s">
        <v>701</v>
      </c>
    </row>
    <row r="355" spans="1:65" s="2" customFormat="1" ht="21.75" customHeight="1">
      <c r="A355" s="32"/>
      <c r="B355" s="144"/>
      <c r="C355" s="145" t="s">
        <v>702</v>
      </c>
      <c r="D355" s="145" t="s">
        <v>147</v>
      </c>
      <c r="E355" s="146" t="s">
        <v>703</v>
      </c>
      <c r="F355" s="147" t="s">
        <v>704</v>
      </c>
      <c r="G355" s="148" t="s">
        <v>202</v>
      </c>
      <c r="H355" s="149">
        <v>23</v>
      </c>
      <c r="I355" s="150"/>
      <c r="J355" s="151">
        <f t="shared" si="40"/>
        <v>0</v>
      </c>
      <c r="K355" s="152"/>
      <c r="L355" s="33"/>
      <c r="M355" s="153" t="s">
        <v>1</v>
      </c>
      <c r="N355" s="154" t="s">
        <v>38</v>
      </c>
      <c r="O355" s="58"/>
      <c r="P355" s="155">
        <f t="shared" si="41"/>
        <v>0</v>
      </c>
      <c r="Q355" s="155">
        <v>5.0000000000000002E-5</v>
      </c>
      <c r="R355" s="155">
        <f t="shared" si="42"/>
        <v>1.15E-3</v>
      </c>
      <c r="S355" s="155">
        <v>4.7299999999999998E-3</v>
      </c>
      <c r="T355" s="156">
        <f t="shared" si="43"/>
        <v>0.10879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57" t="s">
        <v>236</v>
      </c>
      <c r="AT355" s="157" t="s">
        <v>147</v>
      </c>
      <c r="AU355" s="157" t="s">
        <v>83</v>
      </c>
      <c r="AY355" s="17" t="s">
        <v>145</v>
      </c>
      <c r="BE355" s="158">
        <f t="shared" si="44"/>
        <v>0</v>
      </c>
      <c r="BF355" s="158">
        <f t="shared" si="45"/>
        <v>0</v>
      </c>
      <c r="BG355" s="158">
        <f t="shared" si="46"/>
        <v>0</v>
      </c>
      <c r="BH355" s="158">
        <f t="shared" si="47"/>
        <v>0</v>
      </c>
      <c r="BI355" s="158">
        <f t="shared" si="48"/>
        <v>0</v>
      </c>
      <c r="BJ355" s="17" t="s">
        <v>81</v>
      </c>
      <c r="BK355" s="158">
        <f t="shared" si="49"/>
        <v>0</v>
      </c>
      <c r="BL355" s="17" t="s">
        <v>236</v>
      </c>
      <c r="BM355" s="157" t="s">
        <v>705</v>
      </c>
    </row>
    <row r="356" spans="1:65" s="2" customFormat="1" ht="16.5" customHeight="1">
      <c r="A356" s="32"/>
      <c r="B356" s="144"/>
      <c r="C356" s="145" t="s">
        <v>706</v>
      </c>
      <c r="D356" s="145" t="s">
        <v>147</v>
      </c>
      <c r="E356" s="146" t="s">
        <v>707</v>
      </c>
      <c r="F356" s="147" t="s">
        <v>708</v>
      </c>
      <c r="G356" s="148" t="s">
        <v>202</v>
      </c>
      <c r="H356" s="149">
        <v>21</v>
      </c>
      <c r="I356" s="150"/>
      <c r="J356" s="151">
        <f t="shared" si="40"/>
        <v>0</v>
      </c>
      <c r="K356" s="152"/>
      <c r="L356" s="33"/>
      <c r="M356" s="153" t="s">
        <v>1</v>
      </c>
      <c r="N356" s="154" t="s">
        <v>38</v>
      </c>
      <c r="O356" s="58"/>
      <c r="P356" s="155">
        <f t="shared" si="41"/>
        <v>0</v>
      </c>
      <c r="Q356" s="155">
        <v>6.0000000000000002E-5</v>
      </c>
      <c r="R356" s="155">
        <f t="shared" si="42"/>
        <v>1.2600000000000001E-3</v>
      </c>
      <c r="S356" s="155">
        <v>8.4100000000000008E-3</v>
      </c>
      <c r="T356" s="156">
        <f t="shared" si="43"/>
        <v>0.17661000000000002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57" t="s">
        <v>236</v>
      </c>
      <c r="AT356" s="157" t="s">
        <v>147</v>
      </c>
      <c r="AU356" s="157" t="s">
        <v>83</v>
      </c>
      <c r="AY356" s="17" t="s">
        <v>145</v>
      </c>
      <c r="BE356" s="158">
        <f t="shared" si="44"/>
        <v>0</v>
      </c>
      <c r="BF356" s="158">
        <f t="shared" si="45"/>
        <v>0</v>
      </c>
      <c r="BG356" s="158">
        <f t="shared" si="46"/>
        <v>0</v>
      </c>
      <c r="BH356" s="158">
        <f t="shared" si="47"/>
        <v>0</v>
      </c>
      <c r="BI356" s="158">
        <f t="shared" si="48"/>
        <v>0</v>
      </c>
      <c r="BJ356" s="17" t="s">
        <v>81</v>
      </c>
      <c r="BK356" s="158">
        <f t="shared" si="49"/>
        <v>0</v>
      </c>
      <c r="BL356" s="17" t="s">
        <v>236</v>
      </c>
      <c r="BM356" s="157" t="s">
        <v>709</v>
      </c>
    </row>
    <row r="357" spans="1:65" s="2" customFormat="1" ht="16.5" customHeight="1">
      <c r="A357" s="32"/>
      <c r="B357" s="144"/>
      <c r="C357" s="145" t="s">
        <v>710</v>
      </c>
      <c r="D357" s="145" t="s">
        <v>147</v>
      </c>
      <c r="E357" s="146" t="s">
        <v>711</v>
      </c>
      <c r="F357" s="147" t="s">
        <v>712</v>
      </c>
      <c r="G357" s="148" t="s">
        <v>202</v>
      </c>
      <c r="H357" s="149">
        <v>52.5</v>
      </c>
      <c r="I357" s="150"/>
      <c r="J357" s="151">
        <f t="shared" si="40"/>
        <v>0</v>
      </c>
      <c r="K357" s="152"/>
      <c r="L357" s="33"/>
      <c r="M357" s="153" t="s">
        <v>1</v>
      </c>
      <c r="N357" s="154" t="s">
        <v>38</v>
      </c>
      <c r="O357" s="58"/>
      <c r="P357" s="155">
        <f t="shared" si="41"/>
        <v>0</v>
      </c>
      <c r="Q357" s="155">
        <v>5.3499999999999999E-2</v>
      </c>
      <c r="R357" s="155">
        <f t="shared" si="42"/>
        <v>2.8087499999999999</v>
      </c>
      <c r="S357" s="155">
        <v>0</v>
      </c>
      <c r="T357" s="156">
        <f t="shared" si="4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57" t="s">
        <v>236</v>
      </c>
      <c r="AT357" s="157" t="s">
        <v>147</v>
      </c>
      <c r="AU357" s="157" t="s">
        <v>83</v>
      </c>
      <c r="AY357" s="17" t="s">
        <v>145</v>
      </c>
      <c r="BE357" s="158">
        <f t="shared" si="44"/>
        <v>0</v>
      </c>
      <c r="BF357" s="158">
        <f t="shared" si="45"/>
        <v>0</v>
      </c>
      <c r="BG357" s="158">
        <f t="shared" si="46"/>
        <v>0</v>
      </c>
      <c r="BH357" s="158">
        <f t="shared" si="47"/>
        <v>0</v>
      </c>
      <c r="BI357" s="158">
        <f t="shared" si="48"/>
        <v>0</v>
      </c>
      <c r="BJ357" s="17" t="s">
        <v>81</v>
      </c>
      <c r="BK357" s="158">
        <f t="shared" si="49"/>
        <v>0</v>
      </c>
      <c r="BL357" s="17" t="s">
        <v>236</v>
      </c>
      <c r="BM357" s="157" t="s">
        <v>713</v>
      </c>
    </row>
    <row r="358" spans="1:65" s="2" customFormat="1" ht="16.5" customHeight="1">
      <c r="A358" s="32"/>
      <c r="B358" s="144"/>
      <c r="C358" s="145" t="s">
        <v>714</v>
      </c>
      <c r="D358" s="145" t="s">
        <v>147</v>
      </c>
      <c r="E358" s="146" t="s">
        <v>715</v>
      </c>
      <c r="F358" s="147" t="s">
        <v>716</v>
      </c>
      <c r="G358" s="148" t="s">
        <v>202</v>
      </c>
      <c r="H358" s="149">
        <v>25</v>
      </c>
      <c r="I358" s="150"/>
      <c r="J358" s="151">
        <f t="shared" si="40"/>
        <v>0</v>
      </c>
      <c r="K358" s="152"/>
      <c r="L358" s="33"/>
      <c r="M358" s="153" t="s">
        <v>1</v>
      </c>
      <c r="N358" s="154" t="s">
        <v>38</v>
      </c>
      <c r="O358" s="58"/>
      <c r="P358" s="155">
        <f t="shared" si="41"/>
        <v>0</v>
      </c>
      <c r="Q358" s="155">
        <v>5.3499999999999999E-2</v>
      </c>
      <c r="R358" s="155">
        <f t="shared" si="42"/>
        <v>1.3374999999999999</v>
      </c>
      <c r="S358" s="155">
        <v>0</v>
      </c>
      <c r="T358" s="156">
        <f t="shared" si="4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57" t="s">
        <v>236</v>
      </c>
      <c r="AT358" s="157" t="s">
        <v>147</v>
      </c>
      <c r="AU358" s="157" t="s">
        <v>83</v>
      </c>
      <c r="AY358" s="17" t="s">
        <v>145</v>
      </c>
      <c r="BE358" s="158">
        <f t="shared" si="44"/>
        <v>0</v>
      </c>
      <c r="BF358" s="158">
        <f t="shared" si="45"/>
        <v>0</v>
      </c>
      <c r="BG358" s="158">
        <f t="shared" si="46"/>
        <v>0</v>
      </c>
      <c r="BH358" s="158">
        <f t="shared" si="47"/>
        <v>0</v>
      </c>
      <c r="BI358" s="158">
        <f t="shared" si="48"/>
        <v>0</v>
      </c>
      <c r="BJ358" s="17" t="s">
        <v>81</v>
      </c>
      <c r="BK358" s="158">
        <f t="shared" si="49"/>
        <v>0</v>
      </c>
      <c r="BL358" s="17" t="s">
        <v>236</v>
      </c>
      <c r="BM358" s="157" t="s">
        <v>717</v>
      </c>
    </row>
    <row r="359" spans="1:65" s="2" customFormat="1" ht="16.5" customHeight="1">
      <c r="A359" s="32"/>
      <c r="B359" s="144"/>
      <c r="C359" s="145" t="s">
        <v>718</v>
      </c>
      <c r="D359" s="145" t="s">
        <v>147</v>
      </c>
      <c r="E359" s="146" t="s">
        <v>719</v>
      </c>
      <c r="F359" s="147" t="s">
        <v>720</v>
      </c>
      <c r="G359" s="148" t="s">
        <v>202</v>
      </c>
      <c r="H359" s="149">
        <v>46</v>
      </c>
      <c r="I359" s="150"/>
      <c r="J359" s="151">
        <f t="shared" si="40"/>
        <v>0</v>
      </c>
      <c r="K359" s="152"/>
      <c r="L359" s="33"/>
      <c r="M359" s="153" t="s">
        <v>1</v>
      </c>
      <c r="N359" s="154" t="s">
        <v>38</v>
      </c>
      <c r="O359" s="58"/>
      <c r="P359" s="155">
        <f t="shared" si="41"/>
        <v>0</v>
      </c>
      <c r="Q359" s="155">
        <v>5.3499999999999999E-2</v>
      </c>
      <c r="R359" s="155">
        <f t="shared" si="42"/>
        <v>2.4609999999999999</v>
      </c>
      <c r="S359" s="155">
        <v>0</v>
      </c>
      <c r="T359" s="156">
        <f t="shared" si="43"/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57" t="s">
        <v>236</v>
      </c>
      <c r="AT359" s="157" t="s">
        <v>147</v>
      </c>
      <c r="AU359" s="157" t="s">
        <v>83</v>
      </c>
      <c r="AY359" s="17" t="s">
        <v>145</v>
      </c>
      <c r="BE359" s="158">
        <f t="shared" si="44"/>
        <v>0</v>
      </c>
      <c r="BF359" s="158">
        <f t="shared" si="45"/>
        <v>0</v>
      </c>
      <c r="BG359" s="158">
        <f t="shared" si="46"/>
        <v>0</v>
      </c>
      <c r="BH359" s="158">
        <f t="shared" si="47"/>
        <v>0</v>
      </c>
      <c r="BI359" s="158">
        <f t="shared" si="48"/>
        <v>0</v>
      </c>
      <c r="BJ359" s="17" t="s">
        <v>81</v>
      </c>
      <c r="BK359" s="158">
        <f t="shared" si="49"/>
        <v>0</v>
      </c>
      <c r="BL359" s="17" t="s">
        <v>236</v>
      </c>
      <c r="BM359" s="157" t="s">
        <v>721</v>
      </c>
    </row>
    <row r="360" spans="1:65" s="2" customFormat="1" ht="16.5" customHeight="1">
      <c r="A360" s="32"/>
      <c r="B360" s="144"/>
      <c r="C360" s="145" t="s">
        <v>722</v>
      </c>
      <c r="D360" s="145" t="s">
        <v>147</v>
      </c>
      <c r="E360" s="146" t="s">
        <v>723</v>
      </c>
      <c r="F360" s="147" t="s">
        <v>724</v>
      </c>
      <c r="G360" s="148" t="s">
        <v>202</v>
      </c>
      <c r="H360" s="149">
        <v>39</v>
      </c>
      <c r="I360" s="150"/>
      <c r="J360" s="151">
        <f t="shared" si="40"/>
        <v>0</v>
      </c>
      <c r="K360" s="152"/>
      <c r="L360" s="33"/>
      <c r="M360" s="153" t="s">
        <v>1</v>
      </c>
      <c r="N360" s="154" t="s">
        <v>38</v>
      </c>
      <c r="O360" s="58"/>
      <c r="P360" s="155">
        <f t="shared" si="41"/>
        <v>0</v>
      </c>
      <c r="Q360" s="155">
        <v>5.3499999999999999E-2</v>
      </c>
      <c r="R360" s="155">
        <f t="shared" si="42"/>
        <v>2.0865</v>
      </c>
      <c r="S360" s="155">
        <v>0</v>
      </c>
      <c r="T360" s="156">
        <f t="shared" si="43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57" t="s">
        <v>236</v>
      </c>
      <c r="AT360" s="157" t="s">
        <v>147</v>
      </c>
      <c r="AU360" s="157" t="s">
        <v>83</v>
      </c>
      <c r="AY360" s="17" t="s">
        <v>145</v>
      </c>
      <c r="BE360" s="158">
        <f t="shared" si="44"/>
        <v>0</v>
      </c>
      <c r="BF360" s="158">
        <f t="shared" si="45"/>
        <v>0</v>
      </c>
      <c r="BG360" s="158">
        <f t="shared" si="46"/>
        <v>0</v>
      </c>
      <c r="BH360" s="158">
        <f t="shared" si="47"/>
        <v>0</v>
      </c>
      <c r="BI360" s="158">
        <f t="shared" si="48"/>
        <v>0</v>
      </c>
      <c r="BJ360" s="17" t="s">
        <v>81</v>
      </c>
      <c r="BK360" s="158">
        <f t="shared" si="49"/>
        <v>0</v>
      </c>
      <c r="BL360" s="17" t="s">
        <v>236</v>
      </c>
      <c r="BM360" s="157" t="s">
        <v>725</v>
      </c>
    </row>
    <row r="361" spans="1:65" s="2" customFormat="1" ht="16.5" customHeight="1">
      <c r="A361" s="32"/>
      <c r="B361" s="144"/>
      <c r="C361" s="145" t="s">
        <v>726</v>
      </c>
      <c r="D361" s="145" t="s">
        <v>147</v>
      </c>
      <c r="E361" s="146" t="s">
        <v>727</v>
      </c>
      <c r="F361" s="147" t="s">
        <v>728</v>
      </c>
      <c r="G361" s="148" t="s">
        <v>202</v>
      </c>
      <c r="H361" s="149">
        <v>48</v>
      </c>
      <c r="I361" s="150"/>
      <c r="J361" s="151">
        <f t="shared" si="40"/>
        <v>0</v>
      </c>
      <c r="K361" s="152"/>
      <c r="L361" s="33"/>
      <c r="M361" s="153" t="s">
        <v>1</v>
      </c>
      <c r="N361" s="154" t="s">
        <v>38</v>
      </c>
      <c r="O361" s="58"/>
      <c r="P361" s="155">
        <f t="shared" si="41"/>
        <v>0</v>
      </c>
      <c r="Q361" s="155">
        <v>5.3499999999999999E-2</v>
      </c>
      <c r="R361" s="155">
        <f t="shared" si="42"/>
        <v>2.5680000000000001</v>
      </c>
      <c r="S361" s="155">
        <v>0</v>
      </c>
      <c r="T361" s="156">
        <f t="shared" si="43"/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57" t="s">
        <v>236</v>
      </c>
      <c r="AT361" s="157" t="s">
        <v>147</v>
      </c>
      <c r="AU361" s="157" t="s">
        <v>83</v>
      </c>
      <c r="AY361" s="17" t="s">
        <v>145</v>
      </c>
      <c r="BE361" s="158">
        <f t="shared" si="44"/>
        <v>0</v>
      </c>
      <c r="BF361" s="158">
        <f t="shared" si="45"/>
        <v>0</v>
      </c>
      <c r="BG361" s="158">
        <f t="shared" si="46"/>
        <v>0</v>
      </c>
      <c r="BH361" s="158">
        <f t="shared" si="47"/>
        <v>0</v>
      </c>
      <c r="BI361" s="158">
        <f t="shared" si="48"/>
        <v>0</v>
      </c>
      <c r="BJ361" s="17" t="s">
        <v>81</v>
      </c>
      <c r="BK361" s="158">
        <f t="shared" si="49"/>
        <v>0</v>
      </c>
      <c r="BL361" s="17" t="s">
        <v>236</v>
      </c>
      <c r="BM361" s="157" t="s">
        <v>729</v>
      </c>
    </row>
    <row r="362" spans="1:65" s="2" customFormat="1" ht="16.5" customHeight="1">
      <c r="A362" s="32"/>
      <c r="B362" s="144"/>
      <c r="C362" s="145" t="s">
        <v>730</v>
      </c>
      <c r="D362" s="145" t="s">
        <v>147</v>
      </c>
      <c r="E362" s="146" t="s">
        <v>731</v>
      </c>
      <c r="F362" s="147" t="s">
        <v>732</v>
      </c>
      <c r="G362" s="148" t="s">
        <v>282</v>
      </c>
      <c r="H362" s="149">
        <v>5</v>
      </c>
      <c r="I362" s="150"/>
      <c r="J362" s="151">
        <f t="shared" si="40"/>
        <v>0</v>
      </c>
      <c r="K362" s="152"/>
      <c r="L362" s="33"/>
      <c r="M362" s="153" t="s">
        <v>1</v>
      </c>
      <c r="N362" s="154" t="s">
        <v>38</v>
      </c>
      <c r="O362" s="58"/>
      <c r="P362" s="155">
        <f t="shared" si="41"/>
        <v>0</v>
      </c>
      <c r="Q362" s="155">
        <v>5.3499999999999999E-2</v>
      </c>
      <c r="R362" s="155">
        <f t="shared" si="42"/>
        <v>0.26750000000000002</v>
      </c>
      <c r="S362" s="155">
        <v>0</v>
      </c>
      <c r="T362" s="156">
        <f t="shared" si="43"/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57" t="s">
        <v>236</v>
      </c>
      <c r="AT362" s="157" t="s">
        <v>147</v>
      </c>
      <c r="AU362" s="157" t="s">
        <v>83</v>
      </c>
      <c r="AY362" s="17" t="s">
        <v>145</v>
      </c>
      <c r="BE362" s="158">
        <f t="shared" si="44"/>
        <v>0</v>
      </c>
      <c r="BF362" s="158">
        <f t="shared" si="45"/>
        <v>0</v>
      </c>
      <c r="BG362" s="158">
        <f t="shared" si="46"/>
        <v>0</v>
      </c>
      <c r="BH362" s="158">
        <f t="shared" si="47"/>
        <v>0</v>
      </c>
      <c r="BI362" s="158">
        <f t="shared" si="48"/>
        <v>0</v>
      </c>
      <c r="BJ362" s="17" t="s">
        <v>81</v>
      </c>
      <c r="BK362" s="158">
        <f t="shared" si="49"/>
        <v>0</v>
      </c>
      <c r="BL362" s="17" t="s">
        <v>236</v>
      </c>
      <c r="BM362" s="157" t="s">
        <v>733</v>
      </c>
    </row>
    <row r="363" spans="1:65" s="2" customFormat="1" ht="16.5" customHeight="1">
      <c r="A363" s="32"/>
      <c r="B363" s="144"/>
      <c r="C363" s="145" t="s">
        <v>734</v>
      </c>
      <c r="D363" s="145" t="s">
        <v>147</v>
      </c>
      <c r="E363" s="146" t="s">
        <v>735</v>
      </c>
      <c r="F363" s="147" t="s">
        <v>736</v>
      </c>
      <c r="G363" s="148" t="s">
        <v>282</v>
      </c>
      <c r="H363" s="149">
        <v>4</v>
      </c>
      <c r="I363" s="150"/>
      <c r="J363" s="151">
        <f t="shared" si="40"/>
        <v>0</v>
      </c>
      <c r="K363" s="152"/>
      <c r="L363" s="33"/>
      <c r="M363" s="153" t="s">
        <v>1</v>
      </c>
      <c r="N363" s="154" t="s">
        <v>38</v>
      </c>
      <c r="O363" s="58"/>
      <c r="P363" s="155">
        <f t="shared" si="41"/>
        <v>0</v>
      </c>
      <c r="Q363" s="155">
        <v>5.3499999999999999E-2</v>
      </c>
      <c r="R363" s="155">
        <f t="shared" si="42"/>
        <v>0.214</v>
      </c>
      <c r="S363" s="155">
        <v>0</v>
      </c>
      <c r="T363" s="156">
        <f t="shared" si="43"/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57" t="s">
        <v>236</v>
      </c>
      <c r="AT363" s="157" t="s">
        <v>147</v>
      </c>
      <c r="AU363" s="157" t="s">
        <v>83</v>
      </c>
      <c r="AY363" s="17" t="s">
        <v>145</v>
      </c>
      <c r="BE363" s="158">
        <f t="shared" si="44"/>
        <v>0</v>
      </c>
      <c r="BF363" s="158">
        <f t="shared" si="45"/>
        <v>0</v>
      </c>
      <c r="BG363" s="158">
        <f t="shared" si="46"/>
        <v>0</v>
      </c>
      <c r="BH363" s="158">
        <f t="shared" si="47"/>
        <v>0</v>
      </c>
      <c r="BI363" s="158">
        <f t="shared" si="48"/>
        <v>0</v>
      </c>
      <c r="BJ363" s="17" t="s">
        <v>81</v>
      </c>
      <c r="BK363" s="158">
        <f t="shared" si="49"/>
        <v>0</v>
      </c>
      <c r="BL363" s="17" t="s">
        <v>236</v>
      </c>
      <c r="BM363" s="157" t="s">
        <v>737</v>
      </c>
    </row>
    <row r="364" spans="1:65" s="2" customFormat="1" ht="21.75" customHeight="1">
      <c r="A364" s="32"/>
      <c r="B364" s="144"/>
      <c r="C364" s="145" t="s">
        <v>738</v>
      </c>
      <c r="D364" s="145" t="s">
        <v>147</v>
      </c>
      <c r="E364" s="146" t="s">
        <v>739</v>
      </c>
      <c r="F364" s="147" t="s">
        <v>740</v>
      </c>
      <c r="G364" s="148" t="s">
        <v>282</v>
      </c>
      <c r="H364" s="149">
        <v>1</v>
      </c>
      <c r="I364" s="150"/>
      <c r="J364" s="151">
        <f t="shared" si="40"/>
        <v>0</v>
      </c>
      <c r="K364" s="152"/>
      <c r="L364" s="33"/>
      <c r="M364" s="153" t="s">
        <v>1</v>
      </c>
      <c r="N364" s="154" t="s">
        <v>38</v>
      </c>
      <c r="O364" s="58"/>
      <c r="P364" s="155">
        <f t="shared" si="41"/>
        <v>0</v>
      </c>
      <c r="Q364" s="155">
        <v>5.3499999999999999E-2</v>
      </c>
      <c r="R364" s="155">
        <f t="shared" si="42"/>
        <v>5.3499999999999999E-2</v>
      </c>
      <c r="S364" s="155">
        <v>0</v>
      </c>
      <c r="T364" s="156">
        <f t="shared" si="43"/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57" t="s">
        <v>236</v>
      </c>
      <c r="AT364" s="157" t="s">
        <v>147</v>
      </c>
      <c r="AU364" s="157" t="s">
        <v>83</v>
      </c>
      <c r="AY364" s="17" t="s">
        <v>145</v>
      </c>
      <c r="BE364" s="158">
        <f t="shared" si="44"/>
        <v>0</v>
      </c>
      <c r="BF364" s="158">
        <f t="shared" si="45"/>
        <v>0</v>
      </c>
      <c r="BG364" s="158">
        <f t="shared" si="46"/>
        <v>0</v>
      </c>
      <c r="BH364" s="158">
        <f t="shared" si="47"/>
        <v>0</v>
      </c>
      <c r="BI364" s="158">
        <f t="shared" si="48"/>
        <v>0</v>
      </c>
      <c r="BJ364" s="17" t="s">
        <v>81</v>
      </c>
      <c r="BK364" s="158">
        <f t="shared" si="49"/>
        <v>0</v>
      </c>
      <c r="BL364" s="17" t="s">
        <v>236</v>
      </c>
      <c r="BM364" s="157" t="s">
        <v>741</v>
      </c>
    </row>
    <row r="365" spans="1:65" s="2" customFormat="1" ht="21.75" customHeight="1">
      <c r="A365" s="32"/>
      <c r="B365" s="144"/>
      <c r="C365" s="145" t="s">
        <v>742</v>
      </c>
      <c r="D365" s="145" t="s">
        <v>147</v>
      </c>
      <c r="E365" s="146" t="s">
        <v>743</v>
      </c>
      <c r="F365" s="147" t="s">
        <v>744</v>
      </c>
      <c r="G365" s="148" t="s">
        <v>282</v>
      </c>
      <c r="H365" s="149">
        <v>1</v>
      </c>
      <c r="I365" s="150"/>
      <c r="J365" s="151">
        <f t="shared" si="40"/>
        <v>0</v>
      </c>
      <c r="K365" s="152"/>
      <c r="L365" s="33"/>
      <c r="M365" s="153" t="s">
        <v>1</v>
      </c>
      <c r="N365" s="154" t="s">
        <v>38</v>
      </c>
      <c r="O365" s="58"/>
      <c r="P365" s="155">
        <f t="shared" si="41"/>
        <v>0</v>
      </c>
      <c r="Q365" s="155">
        <v>5.3499999999999999E-2</v>
      </c>
      <c r="R365" s="155">
        <f t="shared" si="42"/>
        <v>5.3499999999999999E-2</v>
      </c>
      <c r="S365" s="155">
        <v>0</v>
      </c>
      <c r="T365" s="156">
        <f t="shared" si="43"/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57" t="s">
        <v>236</v>
      </c>
      <c r="AT365" s="157" t="s">
        <v>147</v>
      </c>
      <c r="AU365" s="157" t="s">
        <v>83</v>
      </c>
      <c r="AY365" s="17" t="s">
        <v>145</v>
      </c>
      <c r="BE365" s="158">
        <f t="shared" si="44"/>
        <v>0</v>
      </c>
      <c r="BF365" s="158">
        <f t="shared" si="45"/>
        <v>0</v>
      </c>
      <c r="BG365" s="158">
        <f t="shared" si="46"/>
        <v>0</v>
      </c>
      <c r="BH365" s="158">
        <f t="shared" si="47"/>
        <v>0</v>
      </c>
      <c r="BI365" s="158">
        <f t="shared" si="48"/>
        <v>0</v>
      </c>
      <c r="BJ365" s="17" t="s">
        <v>81</v>
      </c>
      <c r="BK365" s="158">
        <f t="shared" si="49"/>
        <v>0</v>
      </c>
      <c r="BL365" s="17" t="s">
        <v>236</v>
      </c>
      <c r="BM365" s="157" t="s">
        <v>745</v>
      </c>
    </row>
    <row r="366" spans="1:65" s="2" customFormat="1" ht="21.75" customHeight="1">
      <c r="A366" s="32"/>
      <c r="B366" s="144"/>
      <c r="C366" s="145" t="s">
        <v>746</v>
      </c>
      <c r="D366" s="145" t="s">
        <v>147</v>
      </c>
      <c r="E366" s="146" t="s">
        <v>747</v>
      </c>
      <c r="F366" s="147" t="s">
        <v>748</v>
      </c>
      <c r="G366" s="148" t="s">
        <v>282</v>
      </c>
      <c r="H366" s="149">
        <v>1</v>
      </c>
      <c r="I366" s="150"/>
      <c r="J366" s="151">
        <f t="shared" si="40"/>
        <v>0</v>
      </c>
      <c r="K366" s="152"/>
      <c r="L366" s="33"/>
      <c r="M366" s="153" t="s">
        <v>1</v>
      </c>
      <c r="N366" s="154" t="s">
        <v>38</v>
      </c>
      <c r="O366" s="58"/>
      <c r="P366" s="155">
        <f t="shared" si="41"/>
        <v>0</v>
      </c>
      <c r="Q366" s="155">
        <v>5.3499999999999999E-2</v>
      </c>
      <c r="R366" s="155">
        <f t="shared" si="42"/>
        <v>5.3499999999999999E-2</v>
      </c>
      <c r="S366" s="155">
        <v>0</v>
      </c>
      <c r="T366" s="156">
        <f t="shared" si="43"/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57" t="s">
        <v>236</v>
      </c>
      <c r="AT366" s="157" t="s">
        <v>147</v>
      </c>
      <c r="AU366" s="157" t="s">
        <v>83</v>
      </c>
      <c r="AY366" s="17" t="s">
        <v>145</v>
      </c>
      <c r="BE366" s="158">
        <f t="shared" si="44"/>
        <v>0</v>
      </c>
      <c r="BF366" s="158">
        <f t="shared" si="45"/>
        <v>0</v>
      </c>
      <c r="BG366" s="158">
        <f t="shared" si="46"/>
        <v>0</v>
      </c>
      <c r="BH366" s="158">
        <f t="shared" si="47"/>
        <v>0</v>
      </c>
      <c r="BI366" s="158">
        <f t="shared" si="48"/>
        <v>0</v>
      </c>
      <c r="BJ366" s="17" t="s">
        <v>81</v>
      </c>
      <c r="BK366" s="158">
        <f t="shared" si="49"/>
        <v>0</v>
      </c>
      <c r="BL366" s="17" t="s">
        <v>236</v>
      </c>
      <c r="BM366" s="157" t="s">
        <v>749</v>
      </c>
    </row>
    <row r="367" spans="1:65" s="2" customFormat="1" ht="16.5" customHeight="1">
      <c r="A367" s="32"/>
      <c r="B367" s="144"/>
      <c r="C367" s="145" t="s">
        <v>750</v>
      </c>
      <c r="D367" s="145" t="s">
        <v>147</v>
      </c>
      <c r="E367" s="146" t="s">
        <v>751</v>
      </c>
      <c r="F367" s="147" t="s">
        <v>752</v>
      </c>
      <c r="G367" s="148" t="s">
        <v>282</v>
      </c>
      <c r="H367" s="149">
        <v>2</v>
      </c>
      <c r="I367" s="150"/>
      <c r="J367" s="151">
        <f t="shared" si="40"/>
        <v>0</v>
      </c>
      <c r="K367" s="152"/>
      <c r="L367" s="33"/>
      <c r="M367" s="153" t="s">
        <v>1</v>
      </c>
      <c r="N367" s="154" t="s">
        <v>38</v>
      </c>
      <c r="O367" s="58"/>
      <c r="P367" s="155">
        <f t="shared" si="41"/>
        <v>0</v>
      </c>
      <c r="Q367" s="155">
        <v>5.3499999999999999E-2</v>
      </c>
      <c r="R367" s="155">
        <f t="shared" si="42"/>
        <v>0.107</v>
      </c>
      <c r="S367" s="155">
        <v>0</v>
      </c>
      <c r="T367" s="156">
        <f t="shared" si="43"/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57" t="s">
        <v>236</v>
      </c>
      <c r="AT367" s="157" t="s">
        <v>147</v>
      </c>
      <c r="AU367" s="157" t="s">
        <v>83</v>
      </c>
      <c r="AY367" s="17" t="s">
        <v>145</v>
      </c>
      <c r="BE367" s="158">
        <f t="shared" si="44"/>
        <v>0</v>
      </c>
      <c r="BF367" s="158">
        <f t="shared" si="45"/>
        <v>0</v>
      </c>
      <c r="BG367" s="158">
        <f t="shared" si="46"/>
        <v>0</v>
      </c>
      <c r="BH367" s="158">
        <f t="shared" si="47"/>
        <v>0</v>
      </c>
      <c r="BI367" s="158">
        <f t="shared" si="48"/>
        <v>0</v>
      </c>
      <c r="BJ367" s="17" t="s">
        <v>81</v>
      </c>
      <c r="BK367" s="158">
        <f t="shared" si="49"/>
        <v>0</v>
      </c>
      <c r="BL367" s="17" t="s">
        <v>236</v>
      </c>
      <c r="BM367" s="157" t="s">
        <v>753</v>
      </c>
    </row>
    <row r="368" spans="1:65" s="2" customFormat="1" ht="24.15" customHeight="1">
      <c r="A368" s="32"/>
      <c r="B368" s="144"/>
      <c r="C368" s="145" t="s">
        <v>754</v>
      </c>
      <c r="D368" s="145" t="s">
        <v>147</v>
      </c>
      <c r="E368" s="146" t="s">
        <v>755</v>
      </c>
      <c r="F368" s="147" t="s">
        <v>756</v>
      </c>
      <c r="G368" s="148" t="s">
        <v>282</v>
      </c>
      <c r="H368" s="149">
        <v>47</v>
      </c>
      <c r="I368" s="150"/>
      <c r="J368" s="151">
        <f t="shared" si="40"/>
        <v>0</v>
      </c>
      <c r="K368" s="152"/>
      <c r="L368" s="33"/>
      <c r="M368" s="153" t="s">
        <v>1</v>
      </c>
      <c r="N368" s="154" t="s">
        <v>38</v>
      </c>
      <c r="O368" s="58"/>
      <c r="P368" s="155">
        <f t="shared" si="41"/>
        <v>0</v>
      </c>
      <c r="Q368" s="155">
        <v>5.3499999999999999E-2</v>
      </c>
      <c r="R368" s="155">
        <f t="shared" si="42"/>
        <v>2.5145</v>
      </c>
      <c r="S368" s="155">
        <v>0</v>
      </c>
      <c r="T368" s="156">
        <f t="shared" si="43"/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57" t="s">
        <v>236</v>
      </c>
      <c r="AT368" s="157" t="s">
        <v>147</v>
      </c>
      <c r="AU368" s="157" t="s">
        <v>83</v>
      </c>
      <c r="AY368" s="17" t="s">
        <v>145</v>
      </c>
      <c r="BE368" s="158">
        <f t="shared" si="44"/>
        <v>0</v>
      </c>
      <c r="BF368" s="158">
        <f t="shared" si="45"/>
        <v>0</v>
      </c>
      <c r="BG368" s="158">
        <f t="shared" si="46"/>
        <v>0</v>
      </c>
      <c r="BH368" s="158">
        <f t="shared" si="47"/>
        <v>0</v>
      </c>
      <c r="BI368" s="158">
        <f t="shared" si="48"/>
        <v>0</v>
      </c>
      <c r="BJ368" s="17" t="s">
        <v>81</v>
      </c>
      <c r="BK368" s="158">
        <f t="shared" si="49"/>
        <v>0</v>
      </c>
      <c r="BL368" s="17" t="s">
        <v>236</v>
      </c>
      <c r="BM368" s="157" t="s">
        <v>757</v>
      </c>
    </row>
    <row r="369" spans="1:65" s="2" customFormat="1" ht="24.15" customHeight="1">
      <c r="A369" s="32"/>
      <c r="B369" s="144"/>
      <c r="C369" s="145" t="s">
        <v>758</v>
      </c>
      <c r="D369" s="145" t="s">
        <v>147</v>
      </c>
      <c r="E369" s="146" t="s">
        <v>759</v>
      </c>
      <c r="F369" s="147" t="s">
        <v>760</v>
      </c>
      <c r="G369" s="148" t="s">
        <v>282</v>
      </c>
      <c r="H369" s="149">
        <v>2</v>
      </c>
      <c r="I369" s="150"/>
      <c r="J369" s="151">
        <f t="shared" si="40"/>
        <v>0</v>
      </c>
      <c r="K369" s="152"/>
      <c r="L369" s="33"/>
      <c r="M369" s="153" t="s">
        <v>1</v>
      </c>
      <c r="N369" s="154" t="s">
        <v>38</v>
      </c>
      <c r="O369" s="58"/>
      <c r="P369" s="155">
        <f t="shared" si="41"/>
        <v>0</v>
      </c>
      <c r="Q369" s="155">
        <v>5.3499999999999999E-2</v>
      </c>
      <c r="R369" s="155">
        <f t="shared" si="42"/>
        <v>0.107</v>
      </c>
      <c r="S369" s="155">
        <v>0</v>
      </c>
      <c r="T369" s="156">
        <f t="shared" si="43"/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57" t="s">
        <v>236</v>
      </c>
      <c r="AT369" s="157" t="s">
        <v>147</v>
      </c>
      <c r="AU369" s="157" t="s">
        <v>83</v>
      </c>
      <c r="AY369" s="17" t="s">
        <v>145</v>
      </c>
      <c r="BE369" s="158">
        <f t="shared" si="44"/>
        <v>0</v>
      </c>
      <c r="BF369" s="158">
        <f t="shared" si="45"/>
        <v>0</v>
      </c>
      <c r="BG369" s="158">
        <f t="shared" si="46"/>
        <v>0</v>
      </c>
      <c r="BH369" s="158">
        <f t="shared" si="47"/>
        <v>0</v>
      </c>
      <c r="BI369" s="158">
        <f t="shared" si="48"/>
        <v>0</v>
      </c>
      <c r="BJ369" s="17" t="s">
        <v>81</v>
      </c>
      <c r="BK369" s="158">
        <f t="shared" si="49"/>
        <v>0</v>
      </c>
      <c r="BL369" s="17" t="s">
        <v>236</v>
      </c>
      <c r="BM369" s="157" t="s">
        <v>761</v>
      </c>
    </row>
    <row r="370" spans="1:65" s="2" customFormat="1" ht="16.5" customHeight="1">
      <c r="A370" s="32"/>
      <c r="B370" s="144"/>
      <c r="C370" s="145" t="s">
        <v>762</v>
      </c>
      <c r="D370" s="145" t="s">
        <v>147</v>
      </c>
      <c r="E370" s="146" t="s">
        <v>763</v>
      </c>
      <c r="F370" s="147" t="s">
        <v>764</v>
      </c>
      <c r="G370" s="148" t="s">
        <v>282</v>
      </c>
      <c r="H370" s="149">
        <v>2</v>
      </c>
      <c r="I370" s="150"/>
      <c r="J370" s="151">
        <f t="shared" si="40"/>
        <v>0</v>
      </c>
      <c r="K370" s="152"/>
      <c r="L370" s="33"/>
      <c r="M370" s="153" t="s">
        <v>1</v>
      </c>
      <c r="N370" s="154" t="s">
        <v>38</v>
      </c>
      <c r="O370" s="58"/>
      <c r="P370" s="155">
        <f t="shared" si="41"/>
        <v>0</v>
      </c>
      <c r="Q370" s="155">
        <v>5.3499999999999999E-2</v>
      </c>
      <c r="R370" s="155">
        <f t="shared" si="42"/>
        <v>0.107</v>
      </c>
      <c r="S370" s="155">
        <v>0</v>
      </c>
      <c r="T370" s="156">
        <f t="shared" si="43"/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57" t="s">
        <v>236</v>
      </c>
      <c r="AT370" s="157" t="s">
        <v>147</v>
      </c>
      <c r="AU370" s="157" t="s">
        <v>83</v>
      </c>
      <c r="AY370" s="17" t="s">
        <v>145</v>
      </c>
      <c r="BE370" s="158">
        <f t="shared" si="44"/>
        <v>0</v>
      </c>
      <c r="BF370" s="158">
        <f t="shared" si="45"/>
        <v>0</v>
      </c>
      <c r="BG370" s="158">
        <f t="shared" si="46"/>
        <v>0</v>
      </c>
      <c r="BH370" s="158">
        <f t="shared" si="47"/>
        <v>0</v>
      </c>
      <c r="BI370" s="158">
        <f t="shared" si="48"/>
        <v>0</v>
      </c>
      <c r="BJ370" s="17" t="s">
        <v>81</v>
      </c>
      <c r="BK370" s="158">
        <f t="shared" si="49"/>
        <v>0</v>
      </c>
      <c r="BL370" s="17" t="s">
        <v>236</v>
      </c>
      <c r="BM370" s="157" t="s">
        <v>765</v>
      </c>
    </row>
    <row r="371" spans="1:65" s="2" customFormat="1" ht="24.15" customHeight="1">
      <c r="A371" s="32"/>
      <c r="B371" s="144"/>
      <c r="C371" s="145" t="s">
        <v>766</v>
      </c>
      <c r="D371" s="145" t="s">
        <v>147</v>
      </c>
      <c r="E371" s="146" t="s">
        <v>767</v>
      </c>
      <c r="F371" s="147" t="s">
        <v>768</v>
      </c>
      <c r="G371" s="148" t="s">
        <v>479</v>
      </c>
      <c r="H371" s="194"/>
      <c r="I371" s="150"/>
      <c r="J371" s="151">
        <f t="shared" si="40"/>
        <v>0</v>
      </c>
      <c r="K371" s="152"/>
      <c r="L371" s="33"/>
      <c r="M371" s="153" t="s">
        <v>1</v>
      </c>
      <c r="N371" s="154" t="s">
        <v>38</v>
      </c>
      <c r="O371" s="58"/>
      <c r="P371" s="155">
        <f t="shared" si="41"/>
        <v>0</v>
      </c>
      <c r="Q371" s="155">
        <v>0</v>
      </c>
      <c r="R371" s="155">
        <f t="shared" si="42"/>
        <v>0</v>
      </c>
      <c r="S371" s="155">
        <v>0</v>
      </c>
      <c r="T371" s="156">
        <f t="shared" si="43"/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57" t="s">
        <v>236</v>
      </c>
      <c r="AT371" s="157" t="s">
        <v>147</v>
      </c>
      <c r="AU371" s="157" t="s">
        <v>83</v>
      </c>
      <c r="AY371" s="17" t="s">
        <v>145</v>
      </c>
      <c r="BE371" s="158">
        <f t="shared" si="44"/>
        <v>0</v>
      </c>
      <c r="BF371" s="158">
        <f t="shared" si="45"/>
        <v>0</v>
      </c>
      <c r="BG371" s="158">
        <f t="shared" si="46"/>
        <v>0</v>
      </c>
      <c r="BH371" s="158">
        <f t="shared" si="47"/>
        <v>0</v>
      </c>
      <c r="BI371" s="158">
        <f t="shared" si="48"/>
        <v>0</v>
      </c>
      <c r="BJ371" s="17" t="s">
        <v>81</v>
      </c>
      <c r="BK371" s="158">
        <f t="shared" si="49"/>
        <v>0</v>
      </c>
      <c r="BL371" s="17" t="s">
        <v>236</v>
      </c>
      <c r="BM371" s="157" t="s">
        <v>769</v>
      </c>
    </row>
    <row r="372" spans="1:65" s="12" customFormat="1" ht="22.8" customHeight="1">
      <c r="B372" s="131"/>
      <c r="D372" s="132" t="s">
        <v>72</v>
      </c>
      <c r="E372" s="142" t="s">
        <v>770</v>
      </c>
      <c r="F372" s="142" t="s">
        <v>771</v>
      </c>
      <c r="I372" s="134"/>
      <c r="J372" s="143">
        <f>BK372</f>
        <v>0</v>
      </c>
      <c r="L372" s="131"/>
      <c r="M372" s="136"/>
      <c r="N372" s="137"/>
      <c r="O372" s="137"/>
      <c r="P372" s="138">
        <f>SUM(P373:P385)</f>
        <v>0</v>
      </c>
      <c r="Q372" s="137"/>
      <c r="R372" s="138">
        <f>SUM(R373:R385)</f>
        <v>4.1229999999999996E-2</v>
      </c>
      <c r="S372" s="137"/>
      <c r="T372" s="139">
        <f>SUM(T373:T385)</f>
        <v>0</v>
      </c>
      <c r="AR372" s="132" t="s">
        <v>83</v>
      </c>
      <c r="AT372" s="140" t="s">
        <v>72</v>
      </c>
      <c r="AU372" s="140" t="s">
        <v>81</v>
      </c>
      <c r="AY372" s="132" t="s">
        <v>145</v>
      </c>
      <c r="BK372" s="141">
        <f>SUM(BK373:BK385)</f>
        <v>0</v>
      </c>
    </row>
    <row r="373" spans="1:65" s="2" customFormat="1" ht="16.5" customHeight="1">
      <c r="A373" s="32"/>
      <c r="B373" s="144"/>
      <c r="C373" s="145" t="s">
        <v>772</v>
      </c>
      <c r="D373" s="145" t="s">
        <v>147</v>
      </c>
      <c r="E373" s="146" t="s">
        <v>773</v>
      </c>
      <c r="F373" s="147" t="s">
        <v>774</v>
      </c>
      <c r="G373" s="148" t="s">
        <v>282</v>
      </c>
      <c r="H373" s="149">
        <v>1</v>
      </c>
      <c r="I373" s="150"/>
      <c r="J373" s="151">
        <f t="shared" ref="J373:J385" si="50">ROUND(I373*H373,2)</f>
        <v>0</v>
      </c>
      <c r="K373" s="152"/>
      <c r="L373" s="33"/>
      <c r="M373" s="153" t="s">
        <v>1</v>
      </c>
      <c r="N373" s="154" t="s">
        <v>38</v>
      </c>
      <c r="O373" s="58"/>
      <c r="P373" s="155">
        <f t="shared" ref="P373:P385" si="51">O373*H373</f>
        <v>0</v>
      </c>
      <c r="Q373" s="155">
        <v>1.33E-3</v>
      </c>
      <c r="R373" s="155">
        <f t="shared" ref="R373:R385" si="52">Q373*H373</f>
        <v>1.33E-3</v>
      </c>
      <c r="S373" s="155">
        <v>0</v>
      </c>
      <c r="T373" s="156">
        <f t="shared" ref="T373:T385" si="53"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57" t="s">
        <v>236</v>
      </c>
      <c r="AT373" s="157" t="s">
        <v>147</v>
      </c>
      <c r="AU373" s="157" t="s">
        <v>83</v>
      </c>
      <c r="AY373" s="17" t="s">
        <v>145</v>
      </c>
      <c r="BE373" s="158">
        <f t="shared" ref="BE373:BE385" si="54">IF(N373="základní",J373,0)</f>
        <v>0</v>
      </c>
      <c r="BF373" s="158">
        <f t="shared" ref="BF373:BF385" si="55">IF(N373="snížená",J373,0)</f>
        <v>0</v>
      </c>
      <c r="BG373" s="158">
        <f t="shared" ref="BG373:BG385" si="56">IF(N373="zákl. přenesená",J373,0)</f>
        <v>0</v>
      </c>
      <c r="BH373" s="158">
        <f t="shared" ref="BH373:BH385" si="57">IF(N373="sníž. přenesená",J373,0)</f>
        <v>0</v>
      </c>
      <c r="BI373" s="158">
        <f t="shared" ref="BI373:BI385" si="58">IF(N373="nulová",J373,0)</f>
        <v>0</v>
      </c>
      <c r="BJ373" s="17" t="s">
        <v>81</v>
      </c>
      <c r="BK373" s="158">
        <f t="shared" ref="BK373:BK385" si="59">ROUND(I373*H373,2)</f>
        <v>0</v>
      </c>
      <c r="BL373" s="17" t="s">
        <v>236</v>
      </c>
      <c r="BM373" s="157" t="s">
        <v>775</v>
      </c>
    </row>
    <row r="374" spans="1:65" s="2" customFormat="1" ht="21.75" customHeight="1">
      <c r="A374" s="32"/>
      <c r="B374" s="144"/>
      <c r="C374" s="145" t="s">
        <v>776</v>
      </c>
      <c r="D374" s="145" t="s">
        <v>147</v>
      </c>
      <c r="E374" s="146" t="s">
        <v>777</v>
      </c>
      <c r="F374" s="147" t="s">
        <v>778</v>
      </c>
      <c r="G374" s="148" t="s">
        <v>202</v>
      </c>
      <c r="H374" s="149">
        <v>9</v>
      </c>
      <c r="I374" s="150"/>
      <c r="J374" s="151">
        <f t="shared" si="50"/>
        <v>0</v>
      </c>
      <c r="K374" s="152"/>
      <c r="L374" s="33"/>
      <c r="M374" s="153" t="s">
        <v>1</v>
      </c>
      <c r="N374" s="154" t="s">
        <v>38</v>
      </c>
      <c r="O374" s="58"/>
      <c r="P374" s="155">
        <f t="shared" si="51"/>
        <v>0</v>
      </c>
      <c r="Q374" s="155">
        <v>1.33E-3</v>
      </c>
      <c r="R374" s="155">
        <f t="shared" si="52"/>
        <v>1.197E-2</v>
      </c>
      <c r="S374" s="155">
        <v>0</v>
      </c>
      <c r="T374" s="156">
        <f t="shared" si="53"/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57" t="s">
        <v>236</v>
      </c>
      <c r="AT374" s="157" t="s">
        <v>147</v>
      </c>
      <c r="AU374" s="157" t="s">
        <v>83</v>
      </c>
      <c r="AY374" s="17" t="s">
        <v>145</v>
      </c>
      <c r="BE374" s="158">
        <f t="shared" si="54"/>
        <v>0</v>
      </c>
      <c r="BF374" s="158">
        <f t="shared" si="55"/>
        <v>0</v>
      </c>
      <c r="BG374" s="158">
        <f t="shared" si="56"/>
        <v>0</v>
      </c>
      <c r="BH374" s="158">
        <f t="shared" si="57"/>
        <v>0</v>
      </c>
      <c r="BI374" s="158">
        <f t="shared" si="58"/>
        <v>0</v>
      </c>
      <c r="BJ374" s="17" t="s">
        <v>81</v>
      </c>
      <c r="BK374" s="158">
        <f t="shared" si="59"/>
        <v>0</v>
      </c>
      <c r="BL374" s="17" t="s">
        <v>236</v>
      </c>
      <c r="BM374" s="157" t="s">
        <v>779</v>
      </c>
    </row>
    <row r="375" spans="1:65" s="2" customFormat="1" ht="16.5" customHeight="1">
      <c r="A375" s="32"/>
      <c r="B375" s="144"/>
      <c r="C375" s="145" t="s">
        <v>780</v>
      </c>
      <c r="D375" s="145" t="s">
        <v>147</v>
      </c>
      <c r="E375" s="146" t="s">
        <v>781</v>
      </c>
      <c r="F375" s="147" t="s">
        <v>782</v>
      </c>
      <c r="G375" s="148" t="s">
        <v>282</v>
      </c>
      <c r="H375" s="149">
        <v>1</v>
      </c>
      <c r="I375" s="150"/>
      <c r="J375" s="151">
        <f t="shared" si="50"/>
        <v>0</v>
      </c>
      <c r="K375" s="152"/>
      <c r="L375" s="33"/>
      <c r="M375" s="153" t="s">
        <v>1</v>
      </c>
      <c r="N375" s="154" t="s">
        <v>38</v>
      </c>
      <c r="O375" s="58"/>
      <c r="P375" s="155">
        <f t="shared" si="51"/>
        <v>0</v>
      </c>
      <c r="Q375" s="155">
        <v>1.33E-3</v>
      </c>
      <c r="R375" s="155">
        <f t="shared" si="52"/>
        <v>1.33E-3</v>
      </c>
      <c r="S375" s="155">
        <v>0</v>
      </c>
      <c r="T375" s="156">
        <f t="shared" si="53"/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57" t="s">
        <v>236</v>
      </c>
      <c r="AT375" s="157" t="s">
        <v>147</v>
      </c>
      <c r="AU375" s="157" t="s">
        <v>83</v>
      </c>
      <c r="AY375" s="17" t="s">
        <v>145</v>
      </c>
      <c r="BE375" s="158">
        <f t="shared" si="54"/>
        <v>0</v>
      </c>
      <c r="BF375" s="158">
        <f t="shared" si="55"/>
        <v>0</v>
      </c>
      <c r="BG375" s="158">
        <f t="shared" si="56"/>
        <v>0</v>
      </c>
      <c r="BH375" s="158">
        <f t="shared" si="57"/>
        <v>0</v>
      </c>
      <c r="BI375" s="158">
        <f t="shared" si="58"/>
        <v>0</v>
      </c>
      <c r="BJ375" s="17" t="s">
        <v>81</v>
      </c>
      <c r="BK375" s="158">
        <f t="shared" si="59"/>
        <v>0</v>
      </c>
      <c r="BL375" s="17" t="s">
        <v>236</v>
      </c>
      <c r="BM375" s="157" t="s">
        <v>783</v>
      </c>
    </row>
    <row r="376" spans="1:65" s="2" customFormat="1" ht="16.5" customHeight="1">
      <c r="A376" s="32"/>
      <c r="B376" s="144"/>
      <c r="C376" s="145" t="s">
        <v>784</v>
      </c>
      <c r="D376" s="145" t="s">
        <v>147</v>
      </c>
      <c r="E376" s="146" t="s">
        <v>785</v>
      </c>
      <c r="F376" s="147" t="s">
        <v>786</v>
      </c>
      <c r="G376" s="148" t="s">
        <v>282</v>
      </c>
      <c r="H376" s="149">
        <v>1</v>
      </c>
      <c r="I376" s="150"/>
      <c r="J376" s="151">
        <f t="shared" si="50"/>
        <v>0</v>
      </c>
      <c r="K376" s="152"/>
      <c r="L376" s="33"/>
      <c r="M376" s="153" t="s">
        <v>1</v>
      </c>
      <c r="N376" s="154" t="s">
        <v>38</v>
      </c>
      <c r="O376" s="58"/>
      <c r="P376" s="155">
        <f t="shared" si="51"/>
        <v>0</v>
      </c>
      <c r="Q376" s="155">
        <v>1.33E-3</v>
      </c>
      <c r="R376" s="155">
        <f t="shared" si="52"/>
        <v>1.33E-3</v>
      </c>
      <c r="S376" s="155">
        <v>0</v>
      </c>
      <c r="T376" s="156">
        <f t="shared" si="53"/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57" t="s">
        <v>236</v>
      </c>
      <c r="AT376" s="157" t="s">
        <v>147</v>
      </c>
      <c r="AU376" s="157" t="s">
        <v>83</v>
      </c>
      <c r="AY376" s="17" t="s">
        <v>145</v>
      </c>
      <c r="BE376" s="158">
        <f t="shared" si="54"/>
        <v>0</v>
      </c>
      <c r="BF376" s="158">
        <f t="shared" si="55"/>
        <v>0</v>
      </c>
      <c r="BG376" s="158">
        <f t="shared" si="56"/>
        <v>0</v>
      </c>
      <c r="BH376" s="158">
        <f t="shared" si="57"/>
        <v>0</v>
      </c>
      <c r="BI376" s="158">
        <f t="shared" si="58"/>
        <v>0</v>
      </c>
      <c r="BJ376" s="17" t="s">
        <v>81</v>
      </c>
      <c r="BK376" s="158">
        <f t="shared" si="59"/>
        <v>0</v>
      </c>
      <c r="BL376" s="17" t="s">
        <v>236</v>
      </c>
      <c r="BM376" s="157" t="s">
        <v>787</v>
      </c>
    </row>
    <row r="377" spans="1:65" s="2" customFormat="1" ht="16.5" customHeight="1">
      <c r="A377" s="32"/>
      <c r="B377" s="144"/>
      <c r="C377" s="145" t="s">
        <v>788</v>
      </c>
      <c r="D377" s="145" t="s">
        <v>147</v>
      </c>
      <c r="E377" s="146" t="s">
        <v>789</v>
      </c>
      <c r="F377" s="147" t="s">
        <v>790</v>
      </c>
      <c r="G377" s="148" t="s">
        <v>282</v>
      </c>
      <c r="H377" s="149">
        <v>1</v>
      </c>
      <c r="I377" s="150"/>
      <c r="J377" s="151">
        <f t="shared" si="50"/>
        <v>0</v>
      </c>
      <c r="K377" s="152"/>
      <c r="L377" s="33"/>
      <c r="M377" s="153" t="s">
        <v>1</v>
      </c>
      <c r="N377" s="154" t="s">
        <v>38</v>
      </c>
      <c r="O377" s="58"/>
      <c r="P377" s="155">
        <f t="shared" si="51"/>
        <v>0</v>
      </c>
      <c r="Q377" s="155">
        <v>1.33E-3</v>
      </c>
      <c r="R377" s="155">
        <f t="shared" si="52"/>
        <v>1.33E-3</v>
      </c>
      <c r="S377" s="155">
        <v>0</v>
      </c>
      <c r="T377" s="156">
        <f t="shared" si="53"/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57" t="s">
        <v>236</v>
      </c>
      <c r="AT377" s="157" t="s">
        <v>147</v>
      </c>
      <c r="AU377" s="157" t="s">
        <v>83</v>
      </c>
      <c r="AY377" s="17" t="s">
        <v>145</v>
      </c>
      <c r="BE377" s="158">
        <f t="shared" si="54"/>
        <v>0</v>
      </c>
      <c r="BF377" s="158">
        <f t="shared" si="55"/>
        <v>0</v>
      </c>
      <c r="BG377" s="158">
        <f t="shared" si="56"/>
        <v>0</v>
      </c>
      <c r="BH377" s="158">
        <f t="shared" si="57"/>
        <v>0</v>
      </c>
      <c r="BI377" s="158">
        <f t="shared" si="58"/>
        <v>0</v>
      </c>
      <c r="BJ377" s="17" t="s">
        <v>81</v>
      </c>
      <c r="BK377" s="158">
        <f t="shared" si="59"/>
        <v>0</v>
      </c>
      <c r="BL377" s="17" t="s">
        <v>236</v>
      </c>
      <c r="BM377" s="157" t="s">
        <v>791</v>
      </c>
    </row>
    <row r="378" spans="1:65" s="2" customFormat="1" ht="16.5" customHeight="1">
      <c r="A378" s="32"/>
      <c r="B378" s="144"/>
      <c r="C378" s="145" t="s">
        <v>792</v>
      </c>
      <c r="D378" s="145" t="s">
        <v>147</v>
      </c>
      <c r="E378" s="146" t="s">
        <v>793</v>
      </c>
      <c r="F378" s="147" t="s">
        <v>794</v>
      </c>
      <c r="G378" s="148" t="s">
        <v>282</v>
      </c>
      <c r="H378" s="149">
        <v>4</v>
      </c>
      <c r="I378" s="150"/>
      <c r="J378" s="151">
        <f t="shared" si="50"/>
        <v>0</v>
      </c>
      <c r="K378" s="152"/>
      <c r="L378" s="33"/>
      <c r="M378" s="153" t="s">
        <v>1</v>
      </c>
      <c r="N378" s="154" t="s">
        <v>38</v>
      </c>
      <c r="O378" s="58"/>
      <c r="P378" s="155">
        <f t="shared" si="51"/>
        <v>0</v>
      </c>
      <c r="Q378" s="155">
        <v>1.33E-3</v>
      </c>
      <c r="R378" s="155">
        <f t="shared" si="52"/>
        <v>5.3200000000000001E-3</v>
      </c>
      <c r="S378" s="155">
        <v>0</v>
      </c>
      <c r="T378" s="156">
        <f t="shared" si="53"/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57" t="s">
        <v>236</v>
      </c>
      <c r="AT378" s="157" t="s">
        <v>147</v>
      </c>
      <c r="AU378" s="157" t="s">
        <v>83</v>
      </c>
      <c r="AY378" s="17" t="s">
        <v>145</v>
      </c>
      <c r="BE378" s="158">
        <f t="shared" si="54"/>
        <v>0</v>
      </c>
      <c r="BF378" s="158">
        <f t="shared" si="55"/>
        <v>0</v>
      </c>
      <c r="BG378" s="158">
        <f t="shared" si="56"/>
        <v>0</v>
      </c>
      <c r="BH378" s="158">
        <f t="shared" si="57"/>
        <v>0</v>
      </c>
      <c r="BI378" s="158">
        <f t="shared" si="58"/>
        <v>0</v>
      </c>
      <c r="BJ378" s="17" t="s">
        <v>81</v>
      </c>
      <c r="BK378" s="158">
        <f t="shared" si="59"/>
        <v>0</v>
      </c>
      <c r="BL378" s="17" t="s">
        <v>236</v>
      </c>
      <c r="BM378" s="157" t="s">
        <v>795</v>
      </c>
    </row>
    <row r="379" spans="1:65" s="2" customFormat="1" ht="16.5" customHeight="1">
      <c r="A379" s="32"/>
      <c r="B379" s="144"/>
      <c r="C379" s="145" t="s">
        <v>796</v>
      </c>
      <c r="D379" s="145" t="s">
        <v>147</v>
      </c>
      <c r="E379" s="146" t="s">
        <v>797</v>
      </c>
      <c r="F379" s="147" t="s">
        <v>798</v>
      </c>
      <c r="G379" s="148" t="s">
        <v>282</v>
      </c>
      <c r="H379" s="149">
        <v>4</v>
      </c>
      <c r="I379" s="150"/>
      <c r="J379" s="151">
        <f t="shared" si="50"/>
        <v>0</v>
      </c>
      <c r="K379" s="152"/>
      <c r="L379" s="33"/>
      <c r="M379" s="153" t="s">
        <v>1</v>
      </c>
      <c r="N379" s="154" t="s">
        <v>38</v>
      </c>
      <c r="O379" s="58"/>
      <c r="P379" s="155">
        <f t="shared" si="51"/>
        <v>0</v>
      </c>
      <c r="Q379" s="155">
        <v>1.33E-3</v>
      </c>
      <c r="R379" s="155">
        <f t="shared" si="52"/>
        <v>5.3200000000000001E-3</v>
      </c>
      <c r="S379" s="155">
        <v>0</v>
      </c>
      <c r="T379" s="156">
        <f t="shared" si="53"/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57" t="s">
        <v>236</v>
      </c>
      <c r="AT379" s="157" t="s">
        <v>147</v>
      </c>
      <c r="AU379" s="157" t="s">
        <v>83</v>
      </c>
      <c r="AY379" s="17" t="s">
        <v>145</v>
      </c>
      <c r="BE379" s="158">
        <f t="shared" si="54"/>
        <v>0</v>
      </c>
      <c r="BF379" s="158">
        <f t="shared" si="55"/>
        <v>0</v>
      </c>
      <c r="BG379" s="158">
        <f t="shared" si="56"/>
        <v>0</v>
      </c>
      <c r="BH379" s="158">
        <f t="shared" si="57"/>
        <v>0</v>
      </c>
      <c r="BI379" s="158">
        <f t="shared" si="58"/>
        <v>0</v>
      </c>
      <c r="BJ379" s="17" t="s">
        <v>81</v>
      </c>
      <c r="BK379" s="158">
        <f t="shared" si="59"/>
        <v>0</v>
      </c>
      <c r="BL379" s="17" t="s">
        <v>236</v>
      </c>
      <c r="BM379" s="157" t="s">
        <v>799</v>
      </c>
    </row>
    <row r="380" spans="1:65" s="2" customFormat="1" ht="16.5" customHeight="1">
      <c r="A380" s="32"/>
      <c r="B380" s="144"/>
      <c r="C380" s="145" t="s">
        <v>800</v>
      </c>
      <c r="D380" s="145" t="s">
        <v>147</v>
      </c>
      <c r="E380" s="146" t="s">
        <v>801</v>
      </c>
      <c r="F380" s="147" t="s">
        <v>802</v>
      </c>
      <c r="G380" s="148" t="s">
        <v>282</v>
      </c>
      <c r="H380" s="149">
        <v>2</v>
      </c>
      <c r="I380" s="150"/>
      <c r="J380" s="151">
        <f t="shared" si="50"/>
        <v>0</v>
      </c>
      <c r="K380" s="152"/>
      <c r="L380" s="33"/>
      <c r="M380" s="153" t="s">
        <v>1</v>
      </c>
      <c r="N380" s="154" t="s">
        <v>38</v>
      </c>
      <c r="O380" s="58"/>
      <c r="P380" s="155">
        <f t="shared" si="51"/>
        <v>0</v>
      </c>
      <c r="Q380" s="155">
        <v>1.33E-3</v>
      </c>
      <c r="R380" s="155">
        <f t="shared" si="52"/>
        <v>2.66E-3</v>
      </c>
      <c r="S380" s="155">
        <v>0</v>
      </c>
      <c r="T380" s="156">
        <f t="shared" si="53"/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57" t="s">
        <v>236</v>
      </c>
      <c r="AT380" s="157" t="s">
        <v>147</v>
      </c>
      <c r="AU380" s="157" t="s">
        <v>83</v>
      </c>
      <c r="AY380" s="17" t="s">
        <v>145</v>
      </c>
      <c r="BE380" s="158">
        <f t="shared" si="54"/>
        <v>0</v>
      </c>
      <c r="BF380" s="158">
        <f t="shared" si="55"/>
        <v>0</v>
      </c>
      <c r="BG380" s="158">
        <f t="shared" si="56"/>
        <v>0</v>
      </c>
      <c r="BH380" s="158">
        <f t="shared" si="57"/>
        <v>0</v>
      </c>
      <c r="BI380" s="158">
        <f t="shared" si="58"/>
        <v>0</v>
      </c>
      <c r="BJ380" s="17" t="s">
        <v>81</v>
      </c>
      <c r="BK380" s="158">
        <f t="shared" si="59"/>
        <v>0</v>
      </c>
      <c r="BL380" s="17" t="s">
        <v>236</v>
      </c>
      <c r="BM380" s="157" t="s">
        <v>803</v>
      </c>
    </row>
    <row r="381" spans="1:65" s="2" customFormat="1" ht="24.15" customHeight="1">
      <c r="A381" s="32"/>
      <c r="B381" s="144"/>
      <c r="C381" s="145" t="s">
        <v>804</v>
      </c>
      <c r="D381" s="145" t="s">
        <v>147</v>
      </c>
      <c r="E381" s="146" t="s">
        <v>805</v>
      </c>
      <c r="F381" s="147" t="s">
        <v>806</v>
      </c>
      <c r="G381" s="148" t="s">
        <v>282</v>
      </c>
      <c r="H381" s="149">
        <v>8</v>
      </c>
      <c r="I381" s="150"/>
      <c r="J381" s="151">
        <f t="shared" si="50"/>
        <v>0</v>
      </c>
      <c r="K381" s="152"/>
      <c r="L381" s="33"/>
      <c r="M381" s="153" t="s">
        <v>1</v>
      </c>
      <c r="N381" s="154" t="s">
        <v>38</v>
      </c>
      <c r="O381" s="58"/>
      <c r="P381" s="155">
        <f t="shared" si="51"/>
        <v>0</v>
      </c>
      <c r="Q381" s="155">
        <v>1.33E-3</v>
      </c>
      <c r="R381" s="155">
        <f t="shared" si="52"/>
        <v>1.064E-2</v>
      </c>
      <c r="S381" s="155">
        <v>0</v>
      </c>
      <c r="T381" s="156">
        <f t="shared" si="53"/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57" t="s">
        <v>236</v>
      </c>
      <c r="AT381" s="157" t="s">
        <v>147</v>
      </c>
      <c r="AU381" s="157" t="s">
        <v>83</v>
      </c>
      <c r="AY381" s="17" t="s">
        <v>145</v>
      </c>
      <c r="BE381" s="158">
        <f t="shared" si="54"/>
        <v>0</v>
      </c>
      <c r="BF381" s="158">
        <f t="shared" si="55"/>
        <v>0</v>
      </c>
      <c r="BG381" s="158">
        <f t="shared" si="56"/>
        <v>0</v>
      </c>
      <c r="BH381" s="158">
        <f t="shared" si="57"/>
        <v>0</v>
      </c>
      <c r="BI381" s="158">
        <f t="shared" si="58"/>
        <v>0</v>
      </c>
      <c r="BJ381" s="17" t="s">
        <v>81</v>
      </c>
      <c r="BK381" s="158">
        <f t="shared" si="59"/>
        <v>0</v>
      </c>
      <c r="BL381" s="17" t="s">
        <v>236</v>
      </c>
      <c r="BM381" s="157" t="s">
        <v>807</v>
      </c>
    </row>
    <row r="382" spans="1:65" s="2" customFormat="1" ht="24.15" customHeight="1">
      <c r="A382" s="32"/>
      <c r="B382" s="144"/>
      <c r="C382" s="145" t="s">
        <v>808</v>
      </c>
      <c r="D382" s="145" t="s">
        <v>147</v>
      </c>
      <c r="E382" s="146" t="s">
        <v>809</v>
      </c>
      <c r="F382" s="147" t="s">
        <v>810</v>
      </c>
      <c r="G382" s="148" t="s">
        <v>479</v>
      </c>
      <c r="H382" s="194"/>
      <c r="I382" s="150"/>
      <c r="J382" s="151">
        <f t="shared" si="50"/>
        <v>0</v>
      </c>
      <c r="K382" s="152"/>
      <c r="L382" s="33"/>
      <c r="M382" s="153" t="s">
        <v>1</v>
      </c>
      <c r="N382" s="154" t="s">
        <v>38</v>
      </c>
      <c r="O382" s="58"/>
      <c r="P382" s="155">
        <f t="shared" si="51"/>
        <v>0</v>
      </c>
      <c r="Q382" s="155">
        <v>0</v>
      </c>
      <c r="R382" s="155">
        <f t="shared" si="52"/>
        <v>0</v>
      </c>
      <c r="S382" s="155">
        <v>0</v>
      </c>
      <c r="T382" s="156">
        <f t="shared" si="53"/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57" t="s">
        <v>236</v>
      </c>
      <c r="AT382" s="157" t="s">
        <v>147</v>
      </c>
      <c r="AU382" s="157" t="s">
        <v>83</v>
      </c>
      <c r="AY382" s="17" t="s">
        <v>145</v>
      </c>
      <c r="BE382" s="158">
        <f t="shared" si="54"/>
        <v>0</v>
      </c>
      <c r="BF382" s="158">
        <f t="shared" si="55"/>
        <v>0</v>
      </c>
      <c r="BG382" s="158">
        <f t="shared" si="56"/>
        <v>0</v>
      </c>
      <c r="BH382" s="158">
        <f t="shared" si="57"/>
        <v>0</v>
      </c>
      <c r="BI382" s="158">
        <f t="shared" si="58"/>
        <v>0</v>
      </c>
      <c r="BJ382" s="17" t="s">
        <v>81</v>
      </c>
      <c r="BK382" s="158">
        <f t="shared" si="59"/>
        <v>0</v>
      </c>
      <c r="BL382" s="17" t="s">
        <v>236</v>
      </c>
      <c r="BM382" s="157" t="s">
        <v>811</v>
      </c>
    </row>
    <row r="383" spans="1:65" s="2" customFormat="1" ht="16.5" customHeight="1">
      <c r="A383" s="32"/>
      <c r="B383" s="144"/>
      <c r="C383" s="145" t="s">
        <v>812</v>
      </c>
      <c r="D383" s="145" t="s">
        <v>147</v>
      </c>
      <c r="E383" s="146" t="s">
        <v>813</v>
      </c>
      <c r="F383" s="147" t="s">
        <v>814</v>
      </c>
      <c r="G383" s="148" t="s">
        <v>815</v>
      </c>
      <c r="H383" s="149">
        <v>1</v>
      </c>
      <c r="I383" s="150"/>
      <c r="J383" s="151">
        <f t="shared" si="50"/>
        <v>0</v>
      </c>
      <c r="K383" s="152"/>
      <c r="L383" s="33"/>
      <c r="M383" s="153" t="s">
        <v>1</v>
      </c>
      <c r="N383" s="154" t="s">
        <v>38</v>
      </c>
      <c r="O383" s="58"/>
      <c r="P383" s="155">
        <f t="shared" si="51"/>
        <v>0</v>
      </c>
      <c r="Q383" s="155">
        <v>0</v>
      </c>
      <c r="R383" s="155">
        <f t="shared" si="52"/>
        <v>0</v>
      </c>
      <c r="S383" s="155">
        <v>0</v>
      </c>
      <c r="T383" s="156">
        <f t="shared" si="53"/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57" t="s">
        <v>151</v>
      </c>
      <c r="AT383" s="157" t="s">
        <v>147</v>
      </c>
      <c r="AU383" s="157" t="s">
        <v>83</v>
      </c>
      <c r="AY383" s="17" t="s">
        <v>145</v>
      </c>
      <c r="BE383" s="158">
        <f t="shared" si="54"/>
        <v>0</v>
      </c>
      <c r="BF383" s="158">
        <f t="shared" si="55"/>
        <v>0</v>
      </c>
      <c r="BG383" s="158">
        <f t="shared" si="56"/>
        <v>0</v>
      </c>
      <c r="BH383" s="158">
        <f t="shared" si="57"/>
        <v>0</v>
      </c>
      <c r="BI383" s="158">
        <f t="shared" si="58"/>
        <v>0</v>
      </c>
      <c r="BJ383" s="17" t="s">
        <v>81</v>
      </c>
      <c r="BK383" s="158">
        <f t="shared" si="59"/>
        <v>0</v>
      </c>
      <c r="BL383" s="17" t="s">
        <v>151</v>
      </c>
      <c r="BM383" s="157" t="s">
        <v>816</v>
      </c>
    </row>
    <row r="384" spans="1:65" s="2" customFormat="1" ht="16.5" customHeight="1">
      <c r="A384" s="32"/>
      <c r="B384" s="144"/>
      <c r="C384" s="145" t="s">
        <v>817</v>
      </c>
      <c r="D384" s="145" t="s">
        <v>147</v>
      </c>
      <c r="E384" s="146" t="s">
        <v>818</v>
      </c>
      <c r="F384" s="147" t="s">
        <v>819</v>
      </c>
      <c r="G384" s="148" t="s">
        <v>820</v>
      </c>
      <c r="H384" s="149">
        <v>24</v>
      </c>
      <c r="I384" s="150"/>
      <c r="J384" s="151">
        <f t="shared" si="50"/>
        <v>0</v>
      </c>
      <c r="K384" s="152"/>
      <c r="L384" s="33"/>
      <c r="M384" s="153" t="s">
        <v>1</v>
      </c>
      <c r="N384" s="154" t="s">
        <v>38</v>
      </c>
      <c r="O384" s="58"/>
      <c r="P384" s="155">
        <f t="shared" si="51"/>
        <v>0</v>
      </c>
      <c r="Q384" s="155">
        <v>0</v>
      </c>
      <c r="R384" s="155">
        <f t="shared" si="52"/>
        <v>0</v>
      </c>
      <c r="S384" s="155">
        <v>0</v>
      </c>
      <c r="T384" s="156">
        <f t="shared" si="53"/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57" t="s">
        <v>151</v>
      </c>
      <c r="AT384" s="157" t="s">
        <v>147</v>
      </c>
      <c r="AU384" s="157" t="s">
        <v>83</v>
      </c>
      <c r="AY384" s="17" t="s">
        <v>145</v>
      </c>
      <c r="BE384" s="158">
        <f t="shared" si="54"/>
        <v>0</v>
      </c>
      <c r="BF384" s="158">
        <f t="shared" si="55"/>
        <v>0</v>
      </c>
      <c r="BG384" s="158">
        <f t="shared" si="56"/>
        <v>0</v>
      </c>
      <c r="BH384" s="158">
        <f t="shared" si="57"/>
        <v>0</v>
      </c>
      <c r="BI384" s="158">
        <f t="shared" si="58"/>
        <v>0</v>
      </c>
      <c r="BJ384" s="17" t="s">
        <v>81</v>
      </c>
      <c r="BK384" s="158">
        <f t="shared" si="59"/>
        <v>0</v>
      </c>
      <c r="BL384" s="17" t="s">
        <v>151</v>
      </c>
      <c r="BM384" s="157" t="s">
        <v>821</v>
      </c>
    </row>
    <row r="385" spans="1:65" s="2" customFormat="1" ht="16.5" customHeight="1">
      <c r="A385" s="32"/>
      <c r="B385" s="144"/>
      <c r="C385" s="145" t="s">
        <v>822</v>
      </c>
      <c r="D385" s="145" t="s">
        <v>147</v>
      </c>
      <c r="E385" s="146" t="s">
        <v>823</v>
      </c>
      <c r="F385" s="147" t="s">
        <v>824</v>
      </c>
      <c r="G385" s="148" t="s">
        <v>202</v>
      </c>
      <c r="H385" s="149">
        <v>173</v>
      </c>
      <c r="I385" s="150"/>
      <c r="J385" s="151">
        <f t="shared" si="50"/>
        <v>0</v>
      </c>
      <c r="K385" s="152"/>
      <c r="L385" s="33"/>
      <c r="M385" s="153" t="s">
        <v>1</v>
      </c>
      <c r="N385" s="154" t="s">
        <v>38</v>
      </c>
      <c r="O385" s="58"/>
      <c r="P385" s="155">
        <f t="shared" si="51"/>
        <v>0</v>
      </c>
      <c r="Q385" s="155">
        <v>0</v>
      </c>
      <c r="R385" s="155">
        <f t="shared" si="52"/>
        <v>0</v>
      </c>
      <c r="S385" s="155">
        <v>0</v>
      </c>
      <c r="T385" s="156">
        <f t="shared" si="53"/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57" t="s">
        <v>151</v>
      </c>
      <c r="AT385" s="157" t="s">
        <v>147</v>
      </c>
      <c r="AU385" s="157" t="s">
        <v>83</v>
      </c>
      <c r="AY385" s="17" t="s">
        <v>145</v>
      </c>
      <c r="BE385" s="158">
        <f t="shared" si="54"/>
        <v>0</v>
      </c>
      <c r="BF385" s="158">
        <f t="shared" si="55"/>
        <v>0</v>
      </c>
      <c r="BG385" s="158">
        <f t="shared" si="56"/>
        <v>0</v>
      </c>
      <c r="BH385" s="158">
        <f t="shared" si="57"/>
        <v>0</v>
      </c>
      <c r="BI385" s="158">
        <f t="shared" si="58"/>
        <v>0</v>
      </c>
      <c r="BJ385" s="17" t="s">
        <v>81</v>
      </c>
      <c r="BK385" s="158">
        <f t="shared" si="59"/>
        <v>0</v>
      </c>
      <c r="BL385" s="17" t="s">
        <v>151</v>
      </c>
      <c r="BM385" s="157" t="s">
        <v>825</v>
      </c>
    </row>
    <row r="386" spans="1:65" s="12" customFormat="1" ht="22.8" customHeight="1">
      <c r="B386" s="131"/>
      <c r="D386" s="132" t="s">
        <v>72</v>
      </c>
      <c r="E386" s="142" t="s">
        <v>826</v>
      </c>
      <c r="F386" s="142" t="s">
        <v>827</v>
      </c>
      <c r="I386" s="134"/>
      <c r="J386" s="143">
        <f>BK386</f>
        <v>0</v>
      </c>
      <c r="L386" s="131"/>
      <c r="M386" s="136"/>
      <c r="N386" s="137"/>
      <c r="O386" s="137"/>
      <c r="P386" s="138">
        <f>SUM(P387:P412)</f>
        <v>0</v>
      </c>
      <c r="Q386" s="137"/>
      <c r="R386" s="138">
        <f>SUM(R387:R412)</f>
        <v>64.297461980000008</v>
      </c>
      <c r="S386" s="137"/>
      <c r="T386" s="139">
        <f>SUM(T387:T412)</f>
        <v>0</v>
      </c>
      <c r="AR386" s="132" t="s">
        <v>83</v>
      </c>
      <c r="AT386" s="140" t="s">
        <v>72</v>
      </c>
      <c r="AU386" s="140" t="s">
        <v>81</v>
      </c>
      <c r="AY386" s="132" t="s">
        <v>145</v>
      </c>
      <c r="BK386" s="141">
        <f>SUM(BK387:BK412)</f>
        <v>0</v>
      </c>
    </row>
    <row r="387" spans="1:65" s="2" customFormat="1" ht="24.15" customHeight="1">
      <c r="A387" s="32"/>
      <c r="B387" s="144"/>
      <c r="C387" s="145" t="s">
        <v>828</v>
      </c>
      <c r="D387" s="145" t="s">
        <v>147</v>
      </c>
      <c r="E387" s="146" t="s">
        <v>829</v>
      </c>
      <c r="F387" s="147" t="s">
        <v>830</v>
      </c>
      <c r="G387" s="148" t="s">
        <v>157</v>
      </c>
      <c r="H387" s="149">
        <v>13.837999999999999</v>
      </c>
      <c r="I387" s="150"/>
      <c r="J387" s="151">
        <f>ROUND(I387*H387,2)</f>
        <v>0</v>
      </c>
      <c r="K387" s="152"/>
      <c r="L387" s="33"/>
      <c r="M387" s="153" t="s">
        <v>1</v>
      </c>
      <c r="N387" s="154" t="s">
        <v>38</v>
      </c>
      <c r="O387" s="58"/>
      <c r="P387" s="155">
        <f>O387*H387</f>
        <v>0</v>
      </c>
      <c r="Q387" s="155">
        <v>2.3369999999999998E-2</v>
      </c>
      <c r="R387" s="155">
        <f>Q387*H387</f>
        <v>0.32339405999999998</v>
      </c>
      <c r="S387" s="155">
        <v>0</v>
      </c>
      <c r="T387" s="156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57" t="s">
        <v>236</v>
      </c>
      <c r="AT387" s="157" t="s">
        <v>147</v>
      </c>
      <c r="AU387" s="157" t="s">
        <v>83</v>
      </c>
      <c r="AY387" s="17" t="s">
        <v>145</v>
      </c>
      <c r="BE387" s="158">
        <f>IF(N387="základní",J387,0)</f>
        <v>0</v>
      </c>
      <c r="BF387" s="158">
        <f>IF(N387="snížená",J387,0)</f>
        <v>0</v>
      </c>
      <c r="BG387" s="158">
        <f>IF(N387="zákl. přenesená",J387,0)</f>
        <v>0</v>
      </c>
      <c r="BH387" s="158">
        <f>IF(N387="sníž. přenesená",J387,0)</f>
        <v>0</v>
      </c>
      <c r="BI387" s="158">
        <f>IF(N387="nulová",J387,0)</f>
        <v>0</v>
      </c>
      <c r="BJ387" s="17" t="s">
        <v>81</v>
      </c>
      <c r="BK387" s="158">
        <f>ROUND(I387*H387,2)</f>
        <v>0</v>
      </c>
      <c r="BL387" s="17" t="s">
        <v>236</v>
      </c>
      <c r="BM387" s="157" t="s">
        <v>831</v>
      </c>
    </row>
    <row r="388" spans="1:65" s="2" customFormat="1" ht="33" customHeight="1">
      <c r="A388" s="32"/>
      <c r="B388" s="144"/>
      <c r="C388" s="145" t="s">
        <v>832</v>
      </c>
      <c r="D388" s="145" t="s">
        <v>147</v>
      </c>
      <c r="E388" s="146" t="s">
        <v>833</v>
      </c>
      <c r="F388" s="147" t="s">
        <v>834</v>
      </c>
      <c r="G388" s="148" t="s">
        <v>150</v>
      </c>
      <c r="H388" s="149">
        <v>68.73</v>
      </c>
      <c r="I388" s="150"/>
      <c r="J388" s="151">
        <f>ROUND(I388*H388,2)</f>
        <v>0</v>
      </c>
      <c r="K388" s="152"/>
      <c r="L388" s="33"/>
      <c r="M388" s="153" t="s">
        <v>1</v>
      </c>
      <c r="N388" s="154" t="s">
        <v>38</v>
      </c>
      <c r="O388" s="58"/>
      <c r="P388" s="155">
        <f>O388*H388</f>
        <v>0</v>
      </c>
      <c r="Q388" s="155">
        <v>2.367E-2</v>
      </c>
      <c r="R388" s="155">
        <f>Q388*H388</f>
        <v>1.6268391000000002</v>
      </c>
      <c r="S388" s="155">
        <v>0</v>
      </c>
      <c r="T388" s="156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57" t="s">
        <v>236</v>
      </c>
      <c r="AT388" s="157" t="s">
        <v>147</v>
      </c>
      <c r="AU388" s="157" t="s">
        <v>83</v>
      </c>
      <c r="AY388" s="17" t="s">
        <v>145</v>
      </c>
      <c r="BE388" s="158">
        <f>IF(N388="základní",J388,0)</f>
        <v>0</v>
      </c>
      <c r="BF388" s="158">
        <f>IF(N388="snížená",J388,0)</f>
        <v>0</v>
      </c>
      <c r="BG388" s="158">
        <f>IF(N388="zákl. přenesená",J388,0)</f>
        <v>0</v>
      </c>
      <c r="BH388" s="158">
        <f>IF(N388="sníž. přenesená",J388,0)</f>
        <v>0</v>
      </c>
      <c r="BI388" s="158">
        <f>IF(N388="nulová",J388,0)</f>
        <v>0</v>
      </c>
      <c r="BJ388" s="17" t="s">
        <v>81</v>
      </c>
      <c r="BK388" s="158">
        <f>ROUND(I388*H388,2)</f>
        <v>0</v>
      </c>
      <c r="BL388" s="17" t="s">
        <v>236</v>
      </c>
      <c r="BM388" s="157" t="s">
        <v>835</v>
      </c>
    </row>
    <row r="389" spans="1:65" s="14" customFormat="1" ht="10.199999999999999">
      <c r="B389" s="168"/>
      <c r="D389" s="160" t="s">
        <v>153</v>
      </c>
      <c r="E389" s="169" t="s">
        <v>1</v>
      </c>
      <c r="F389" s="170" t="s">
        <v>836</v>
      </c>
      <c r="H389" s="169" t="s">
        <v>1</v>
      </c>
      <c r="I389" s="171"/>
      <c r="L389" s="168"/>
      <c r="M389" s="172"/>
      <c r="N389" s="173"/>
      <c r="O389" s="173"/>
      <c r="P389" s="173"/>
      <c r="Q389" s="173"/>
      <c r="R389" s="173"/>
      <c r="S389" s="173"/>
      <c r="T389" s="174"/>
      <c r="AT389" s="169" t="s">
        <v>153</v>
      </c>
      <c r="AU389" s="169" t="s">
        <v>83</v>
      </c>
      <c r="AV389" s="14" t="s">
        <v>81</v>
      </c>
      <c r="AW389" s="14" t="s">
        <v>30</v>
      </c>
      <c r="AX389" s="14" t="s">
        <v>73</v>
      </c>
      <c r="AY389" s="169" t="s">
        <v>145</v>
      </c>
    </row>
    <row r="390" spans="1:65" s="13" customFormat="1" ht="10.199999999999999">
      <c r="B390" s="159"/>
      <c r="D390" s="160" t="s">
        <v>153</v>
      </c>
      <c r="E390" s="161" t="s">
        <v>1</v>
      </c>
      <c r="F390" s="162" t="s">
        <v>837</v>
      </c>
      <c r="H390" s="163">
        <v>48.93</v>
      </c>
      <c r="I390" s="164"/>
      <c r="L390" s="159"/>
      <c r="M390" s="165"/>
      <c r="N390" s="166"/>
      <c r="O390" s="166"/>
      <c r="P390" s="166"/>
      <c r="Q390" s="166"/>
      <c r="R390" s="166"/>
      <c r="S390" s="166"/>
      <c r="T390" s="167"/>
      <c r="AT390" s="161" t="s">
        <v>153</v>
      </c>
      <c r="AU390" s="161" t="s">
        <v>83</v>
      </c>
      <c r="AV390" s="13" t="s">
        <v>83</v>
      </c>
      <c r="AW390" s="13" t="s">
        <v>30</v>
      </c>
      <c r="AX390" s="13" t="s">
        <v>73</v>
      </c>
      <c r="AY390" s="161" t="s">
        <v>145</v>
      </c>
    </row>
    <row r="391" spans="1:65" s="14" customFormat="1" ht="10.199999999999999">
      <c r="B391" s="168"/>
      <c r="D391" s="160" t="s">
        <v>153</v>
      </c>
      <c r="E391" s="169" t="s">
        <v>1</v>
      </c>
      <c r="F391" s="170" t="s">
        <v>838</v>
      </c>
      <c r="H391" s="169" t="s">
        <v>1</v>
      </c>
      <c r="I391" s="171"/>
      <c r="L391" s="168"/>
      <c r="M391" s="172"/>
      <c r="N391" s="173"/>
      <c r="O391" s="173"/>
      <c r="P391" s="173"/>
      <c r="Q391" s="173"/>
      <c r="R391" s="173"/>
      <c r="S391" s="173"/>
      <c r="T391" s="174"/>
      <c r="AT391" s="169" t="s">
        <v>153</v>
      </c>
      <c r="AU391" s="169" t="s">
        <v>83</v>
      </c>
      <c r="AV391" s="14" t="s">
        <v>81</v>
      </c>
      <c r="AW391" s="14" t="s">
        <v>30</v>
      </c>
      <c r="AX391" s="14" t="s">
        <v>73</v>
      </c>
      <c r="AY391" s="169" t="s">
        <v>145</v>
      </c>
    </row>
    <row r="392" spans="1:65" s="13" customFormat="1" ht="10.199999999999999">
      <c r="B392" s="159"/>
      <c r="D392" s="160" t="s">
        <v>153</v>
      </c>
      <c r="E392" s="161" t="s">
        <v>1</v>
      </c>
      <c r="F392" s="162" t="s">
        <v>839</v>
      </c>
      <c r="H392" s="163">
        <v>19.8</v>
      </c>
      <c r="I392" s="164"/>
      <c r="L392" s="159"/>
      <c r="M392" s="165"/>
      <c r="N392" s="166"/>
      <c r="O392" s="166"/>
      <c r="P392" s="166"/>
      <c r="Q392" s="166"/>
      <c r="R392" s="166"/>
      <c r="S392" s="166"/>
      <c r="T392" s="167"/>
      <c r="AT392" s="161" t="s">
        <v>153</v>
      </c>
      <c r="AU392" s="161" t="s">
        <v>83</v>
      </c>
      <c r="AV392" s="13" t="s">
        <v>83</v>
      </c>
      <c r="AW392" s="13" t="s">
        <v>30</v>
      </c>
      <c r="AX392" s="13" t="s">
        <v>73</v>
      </c>
      <c r="AY392" s="161" t="s">
        <v>145</v>
      </c>
    </row>
    <row r="393" spans="1:65" s="15" customFormat="1" ht="10.199999999999999">
      <c r="B393" s="175"/>
      <c r="D393" s="160" t="s">
        <v>153</v>
      </c>
      <c r="E393" s="176" t="s">
        <v>1</v>
      </c>
      <c r="F393" s="177" t="s">
        <v>166</v>
      </c>
      <c r="H393" s="178">
        <v>68.73</v>
      </c>
      <c r="I393" s="179"/>
      <c r="L393" s="175"/>
      <c r="M393" s="180"/>
      <c r="N393" s="181"/>
      <c r="O393" s="181"/>
      <c r="P393" s="181"/>
      <c r="Q393" s="181"/>
      <c r="R393" s="181"/>
      <c r="S393" s="181"/>
      <c r="T393" s="182"/>
      <c r="AT393" s="176" t="s">
        <v>153</v>
      </c>
      <c r="AU393" s="176" t="s">
        <v>83</v>
      </c>
      <c r="AV393" s="15" t="s">
        <v>151</v>
      </c>
      <c r="AW393" s="15" t="s">
        <v>30</v>
      </c>
      <c r="AX393" s="15" t="s">
        <v>81</v>
      </c>
      <c r="AY393" s="176" t="s">
        <v>145</v>
      </c>
    </row>
    <row r="394" spans="1:65" s="2" customFormat="1" ht="33" customHeight="1">
      <c r="A394" s="32"/>
      <c r="B394" s="144"/>
      <c r="C394" s="145" t="s">
        <v>840</v>
      </c>
      <c r="D394" s="145" t="s">
        <v>147</v>
      </c>
      <c r="E394" s="146" t="s">
        <v>841</v>
      </c>
      <c r="F394" s="147" t="s">
        <v>842</v>
      </c>
      <c r="G394" s="148" t="s">
        <v>150</v>
      </c>
      <c r="H394" s="149">
        <v>545.03700000000003</v>
      </c>
      <c r="I394" s="150"/>
      <c r="J394" s="151">
        <f>ROUND(I394*H394,2)</f>
        <v>0</v>
      </c>
      <c r="K394" s="152"/>
      <c r="L394" s="33"/>
      <c r="M394" s="153" t="s">
        <v>1</v>
      </c>
      <c r="N394" s="154" t="s">
        <v>38</v>
      </c>
      <c r="O394" s="58"/>
      <c r="P394" s="155">
        <f>O394*H394</f>
        <v>0</v>
      </c>
      <c r="Q394" s="155">
        <v>2.368E-2</v>
      </c>
      <c r="R394" s="155">
        <f>Q394*H394</f>
        <v>12.90647616</v>
      </c>
      <c r="S394" s="155">
        <v>0</v>
      </c>
      <c r="T394" s="156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57" t="s">
        <v>236</v>
      </c>
      <c r="AT394" s="157" t="s">
        <v>147</v>
      </c>
      <c r="AU394" s="157" t="s">
        <v>83</v>
      </c>
      <c r="AY394" s="17" t="s">
        <v>145</v>
      </c>
      <c r="BE394" s="158">
        <f>IF(N394="základní",J394,0)</f>
        <v>0</v>
      </c>
      <c r="BF394" s="158">
        <f>IF(N394="snížená",J394,0)</f>
        <v>0</v>
      </c>
      <c r="BG394" s="158">
        <f>IF(N394="zákl. přenesená",J394,0)</f>
        <v>0</v>
      </c>
      <c r="BH394" s="158">
        <f>IF(N394="sníž. přenesená",J394,0)</f>
        <v>0</v>
      </c>
      <c r="BI394" s="158">
        <f>IF(N394="nulová",J394,0)</f>
        <v>0</v>
      </c>
      <c r="BJ394" s="17" t="s">
        <v>81</v>
      </c>
      <c r="BK394" s="158">
        <f>ROUND(I394*H394,2)</f>
        <v>0</v>
      </c>
      <c r="BL394" s="17" t="s">
        <v>236</v>
      </c>
      <c r="BM394" s="157" t="s">
        <v>843</v>
      </c>
    </row>
    <row r="395" spans="1:65" s="14" customFormat="1" ht="10.199999999999999">
      <c r="B395" s="168"/>
      <c r="D395" s="160" t="s">
        <v>153</v>
      </c>
      <c r="E395" s="169" t="s">
        <v>1</v>
      </c>
      <c r="F395" s="170" t="s">
        <v>844</v>
      </c>
      <c r="H395" s="169" t="s">
        <v>1</v>
      </c>
      <c r="I395" s="171"/>
      <c r="L395" s="168"/>
      <c r="M395" s="172"/>
      <c r="N395" s="173"/>
      <c r="O395" s="173"/>
      <c r="P395" s="173"/>
      <c r="Q395" s="173"/>
      <c r="R395" s="173"/>
      <c r="S395" s="173"/>
      <c r="T395" s="174"/>
      <c r="AT395" s="169" t="s">
        <v>153</v>
      </c>
      <c r="AU395" s="169" t="s">
        <v>83</v>
      </c>
      <c r="AV395" s="14" t="s">
        <v>81</v>
      </c>
      <c r="AW395" s="14" t="s">
        <v>30</v>
      </c>
      <c r="AX395" s="14" t="s">
        <v>73</v>
      </c>
      <c r="AY395" s="169" t="s">
        <v>145</v>
      </c>
    </row>
    <row r="396" spans="1:65" s="13" customFormat="1" ht="30.6">
      <c r="B396" s="159"/>
      <c r="D396" s="160" t="s">
        <v>153</v>
      </c>
      <c r="E396" s="161" t="s">
        <v>1</v>
      </c>
      <c r="F396" s="162" t="s">
        <v>845</v>
      </c>
      <c r="H396" s="163">
        <v>204.755</v>
      </c>
      <c r="I396" s="164"/>
      <c r="L396" s="159"/>
      <c r="M396" s="165"/>
      <c r="N396" s="166"/>
      <c r="O396" s="166"/>
      <c r="P396" s="166"/>
      <c r="Q396" s="166"/>
      <c r="R396" s="166"/>
      <c r="S396" s="166"/>
      <c r="T396" s="167"/>
      <c r="AT396" s="161" t="s">
        <v>153</v>
      </c>
      <c r="AU396" s="161" t="s">
        <v>83</v>
      </c>
      <c r="AV396" s="13" t="s">
        <v>83</v>
      </c>
      <c r="AW396" s="13" t="s">
        <v>30</v>
      </c>
      <c r="AX396" s="13" t="s">
        <v>73</v>
      </c>
      <c r="AY396" s="161" t="s">
        <v>145</v>
      </c>
    </row>
    <row r="397" spans="1:65" s="14" customFormat="1" ht="10.199999999999999">
      <c r="B397" s="168"/>
      <c r="D397" s="160" t="s">
        <v>153</v>
      </c>
      <c r="E397" s="169" t="s">
        <v>1</v>
      </c>
      <c r="F397" s="170" t="s">
        <v>846</v>
      </c>
      <c r="H397" s="169" t="s">
        <v>1</v>
      </c>
      <c r="I397" s="171"/>
      <c r="L397" s="168"/>
      <c r="M397" s="172"/>
      <c r="N397" s="173"/>
      <c r="O397" s="173"/>
      <c r="P397" s="173"/>
      <c r="Q397" s="173"/>
      <c r="R397" s="173"/>
      <c r="S397" s="173"/>
      <c r="T397" s="174"/>
      <c r="AT397" s="169" t="s">
        <v>153</v>
      </c>
      <c r="AU397" s="169" t="s">
        <v>83</v>
      </c>
      <c r="AV397" s="14" t="s">
        <v>81</v>
      </c>
      <c r="AW397" s="14" t="s">
        <v>30</v>
      </c>
      <c r="AX397" s="14" t="s">
        <v>73</v>
      </c>
      <c r="AY397" s="169" t="s">
        <v>145</v>
      </c>
    </row>
    <row r="398" spans="1:65" s="13" customFormat="1" ht="10.199999999999999">
      <c r="B398" s="159"/>
      <c r="D398" s="160" t="s">
        <v>153</v>
      </c>
      <c r="E398" s="161" t="s">
        <v>1</v>
      </c>
      <c r="F398" s="162" t="s">
        <v>847</v>
      </c>
      <c r="H398" s="163">
        <v>16.3</v>
      </c>
      <c r="I398" s="164"/>
      <c r="L398" s="159"/>
      <c r="M398" s="165"/>
      <c r="N398" s="166"/>
      <c r="O398" s="166"/>
      <c r="P398" s="166"/>
      <c r="Q398" s="166"/>
      <c r="R398" s="166"/>
      <c r="S398" s="166"/>
      <c r="T398" s="167"/>
      <c r="AT398" s="161" t="s">
        <v>153</v>
      </c>
      <c r="AU398" s="161" t="s">
        <v>83</v>
      </c>
      <c r="AV398" s="13" t="s">
        <v>83</v>
      </c>
      <c r="AW398" s="13" t="s">
        <v>30</v>
      </c>
      <c r="AX398" s="13" t="s">
        <v>73</v>
      </c>
      <c r="AY398" s="161" t="s">
        <v>145</v>
      </c>
    </row>
    <row r="399" spans="1:65" s="14" customFormat="1" ht="10.199999999999999">
      <c r="B399" s="168"/>
      <c r="D399" s="160" t="s">
        <v>153</v>
      </c>
      <c r="E399" s="169" t="s">
        <v>1</v>
      </c>
      <c r="F399" s="170" t="s">
        <v>848</v>
      </c>
      <c r="H399" s="169" t="s">
        <v>1</v>
      </c>
      <c r="I399" s="171"/>
      <c r="L399" s="168"/>
      <c r="M399" s="172"/>
      <c r="N399" s="173"/>
      <c r="O399" s="173"/>
      <c r="P399" s="173"/>
      <c r="Q399" s="173"/>
      <c r="R399" s="173"/>
      <c r="S399" s="173"/>
      <c r="T399" s="174"/>
      <c r="AT399" s="169" t="s">
        <v>153</v>
      </c>
      <c r="AU399" s="169" t="s">
        <v>83</v>
      </c>
      <c r="AV399" s="14" t="s">
        <v>81</v>
      </c>
      <c r="AW399" s="14" t="s">
        <v>30</v>
      </c>
      <c r="AX399" s="14" t="s">
        <v>73</v>
      </c>
      <c r="AY399" s="169" t="s">
        <v>145</v>
      </c>
    </row>
    <row r="400" spans="1:65" s="13" customFormat="1" ht="10.199999999999999">
      <c r="B400" s="159"/>
      <c r="D400" s="160" t="s">
        <v>153</v>
      </c>
      <c r="E400" s="161" t="s">
        <v>1</v>
      </c>
      <c r="F400" s="162" t="s">
        <v>849</v>
      </c>
      <c r="H400" s="163">
        <v>293.13200000000001</v>
      </c>
      <c r="I400" s="164"/>
      <c r="L400" s="159"/>
      <c r="M400" s="165"/>
      <c r="N400" s="166"/>
      <c r="O400" s="166"/>
      <c r="P400" s="166"/>
      <c r="Q400" s="166"/>
      <c r="R400" s="166"/>
      <c r="S400" s="166"/>
      <c r="T400" s="167"/>
      <c r="AT400" s="161" t="s">
        <v>153</v>
      </c>
      <c r="AU400" s="161" t="s">
        <v>83</v>
      </c>
      <c r="AV400" s="13" t="s">
        <v>83</v>
      </c>
      <c r="AW400" s="13" t="s">
        <v>30</v>
      </c>
      <c r="AX400" s="13" t="s">
        <v>73</v>
      </c>
      <c r="AY400" s="161" t="s">
        <v>145</v>
      </c>
    </row>
    <row r="401" spans="1:65" s="14" customFormat="1" ht="10.199999999999999">
      <c r="B401" s="168"/>
      <c r="D401" s="160" t="s">
        <v>153</v>
      </c>
      <c r="E401" s="169" t="s">
        <v>1</v>
      </c>
      <c r="F401" s="170" t="s">
        <v>838</v>
      </c>
      <c r="H401" s="169" t="s">
        <v>1</v>
      </c>
      <c r="I401" s="171"/>
      <c r="L401" s="168"/>
      <c r="M401" s="172"/>
      <c r="N401" s="173"/>
      <c r="O401" s="173"/>
      <c r="P401" s="173"/>
      <c r="Q401" s="173"/>
      <c r="R401" s="173"/>
      <c r="S401" s="173"/>
      <c r="T401" s="174"/>
      <c r="AT401" s="169" t="s">
        <v>153</v>
      </c>
      <c r="AU401" s="169" t="s">
        <v>83</v>
      </c>
      <c r="AV401" s="14" t="s">
        <v>81</v>
      </c>
      <c r="AW401" s="14" t="s">
        <v>30</v>
      </c>
      <c r="AX401" s="14" t="s">
        <v>73</v>
      </c>
      <c r="AY401" s="169" t="s">
        <v>145</v>
      </c>
    </row>
    <row r="402" spans="1:65" s="13" customFormat="1" ht="10.199999999999999">
      <c r="B402" s="159"/>
      <c r="D402" s="160" t="s">
        <v>153</v>
      </c>
      <c r="E402" s="161" t="s">
        <v>1</v>
      </c>
      <c r="F402" s="162" t="s">
        <v>850</v>
      </c>
      <c r="H402" s="163">
        <v>30.85</v>
      </c>
      <c r="I402" s="164"/>
      <c r="L402" s="159"/>
      <c r="M402" s="165"/>
      <c r="N402" s="166"/>
      <c r="O402" s="166"/>
      <c r="P402" s="166"/>
      <c r="Q402" s="166"/>
      <c r="R402" s="166"/>
      <c r="S402" s="166"/>
      <c r="T402" s="167"/>
      <c r="AT402" s="161" t="s">
        <v>153</v>
      </c>
      <c r="AU402" s="161" t="s">
        <v>83</v>
      </c>
      <c r="AV402" s="13" t="s">
        <v>83</v>
      </c>
      <c r="AW402" s="13" t="s">
        <v>30</v>
      </c>
      <c r="AX402" s="13" t="s">
        <v>73</v>
      </c>
      <c r="AY402" s="161" t="s">
        <v>145</v>
      </c>
    </row>
    <row r="403" spans="1:65" s="15" customFormat="1" ht="10.199999999999999">
      <c r="B403" s="175"/>
      <c r="D403" s="160" t="s">
        <v>153</v>
      </c>
      <c r="E403" s="176" t="s">
        <v>1</v>
      </c>
      <c r="F403" s="177" t="s">
        <v>166</v>
      </c>
      <c r="H403" s="178">
        <v>545.03700000000003</v>
      </c>
      <c r="I403" s="179"/>
      <c r="L403" s="175"/>
      <c r="M403" s="180"/>
      <c r="N403" s="181"/>
      <c r="O403" s="181"/>
      <c r="P403" s="181"/>
      <c r="Q403" s="181"/>
      <c r="R403" s="181"/>
      <c r="S403" s="181"/>
      <c r="T403" s="182"/>
      <c r="AT403" s="176" t="s">
        <v>153</v>
      </c>
      <c r="AU403" s="176" t="s">
        <v>83</v>
      </c>
      <c r="AV403" s="15" t="s">
        <v>151</v>
      </c>
      <c r="AW403" s="15" t="s">
        <v>30</v>
      </c>
      <c r="AX403" s="15" t="s">
        <v>81</v>
      </c>
      <c r="AY403" s="176" t="s">
        <v>145</v>
      </c>
    </row>
    <row r="404" spans="1:65" s="2" customFormat="1" ht="24.15" customHeight="1">
      <c r="A404" s="32"/>
      <c r="B404" s="144"/>
      <c r="C404" s="145" t="s">
        <v>851</v>
      </c>
      <c r="D404" s="145" t="s">
        <v>147</v>
      </c>
      <c r="E404" s="146" t="s">
        <v>852</v>
      </c>
      <c r="F404" s="147" t="s">
        <v>853</v>
      </c>
      <c r="G404" s="148" t="s">
        <v>150</v>
      </c>
      <c r="H404" s="149">
        <v>1423.999</v>
      </c>
      <c r="I404" s="150"/>
      <c r="J404" s="151">
        <f>ROUND(I404*H404,2)</f>
        <v>0</v>
      </c>
      <c r="K404" s="152"/>
      <c r="L404" s="33"/>
      <c r="M404" s="153" t="s">
        <v>1</v>
      </c>
      <c r="N404" s="154" t="s">
        <v>38</v>
      </c>
      <c r="O404" s="58"/>
      <c r="P404" s="155">
        <f>O404*H404</f>
        <v>0</v>
      </c>
      <c r="Q404" s="155">
        <v>9.7800000000000005E-3</v>
      </c>
      <c r="R404" s="155">
        <f>Q404*H404</f>
        <v>13.92671022</v>
      </c>
      <c r="S404" s="155">
        <v>0</v>
      </c>
      <c r="T404" s="156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57" t="s">
        <v>236</v>
      </c>
      <c r="AT404" s="157" t="s">
        <v>147</v>
      </c>
      <c r="AU404" s="157" t="s">
        <v>83</v>
      </c>
      <c r="AY404" s="17" t="s">
        <v>145</v>
      </c>
      <c r="BE404" s="158">
        <f>IF(N404="základní",J404,0)</f>
        <v>0</v>
      </c>
      <c r="BF404" s="158">
        <f>IF(N404="snížená",J404,0)</f>
        <v>0</v>
      </c>
      <c r="BG404" s="158">
        <f>IF(N404="zákl. přenesená",J404,0)</f>
        <v>0</v>
      </c>
      <c r="BH404" s="158">
        <f>IF(N404="sníž. přenesená",J404,0)</f>
        <v>0</v>
      </c>
      <c r="BI404" s="158">
        <f>IF(N404="nulová",J404,0)</f>
        <v>0</v>
      </c>
      <c r="BJ404" s="17" t="s">
        <v>81</v>
      </c>
      <c r="BK404" s="158">
        <f>ROUND(I404*H404,2)</f>
        <v>0</v>
      </c>
      <c r="BL404" s="17" t="s">
        <v>236</v>
      </c>
      <c r="BM404" s="157" t="s">
        <v>854</v>
      </c>
    </row>
    <row r="405" spans="1:65" s="2" customFormat="1" ht="33" customHeight="1">
      <c r="A405" s="32"/>
      <c r="B405" s="144"/>
      <c r="C405" s="145" t="s">
        <v>855</v>
      </c>
      <c r="D405" s="145" t="s">
        <v>147</v>
      </c>
      <c r="E405" s="146" t="s">
        <v>856</v>
      </c>
      <c r="F405" s="147" t="s">
        <v>857</v>
      </c>
      <c r="G405" s="148" t="s">
        <v>150</v>
      </c>
      <c r="H405" s="149">
        <v>1423.999</v>
      </c>
      <c r="I405" s="150"/>
      <c r="J405" s="151">
        <f>ROUND(I405*H405,2)</f>
        <v>0</v>
      </c>
      <c r="K405" s="152"/>
      <c r="L405" s="33"/>
      <c r="M405" s="153" t="s">
        <v>1</v>
      </c>
      <c r="N405" s="154" t="s">
        <v>38</v>
      </c>
      <c r="O405" s="58"/>
      <c r="P405" s="155">
        <f>O405*H405</f>
        <v>0</v>
      </c>
      <c r="Q405" s="155">
        <v>1.9560000000000001E-2</v>
      </c>
      <c r="R405" s="155">
        <f>Q405*H405</f>
        <v>27.853420440000001</v>
      </c>
      <c r="S405" s="155">
        <v>0</v>
      </c>
      <c r="T405" s="156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57" t="s">
        <v>236</v>
      </c>
      <c r="AT405" s="157" t="s">
        <v>147</v>
      </c>
      <c r="AU405" s="157" t="s">
        <v>83</v>
      </c>
      <c r="AY405" s="17" t="s">
        <v>145</v>
      </c>
      <c r="BE405" s="158">
        <f>IF(N405="základní",J405,0)</f>
        <v>0</v>
      </c>
      <c r="BF405" s="158">
        <f>IF(N405="snížená",J405,0)</f>
        <v>0</v>
      </c>
      <c r="BG405" s="158">
        <f>IF(N405="zákl. přenesená",J405,0)</f>
        <v>0</v>
      </c>
      <c r="BH405" s="158">
        <f>IF(N405="sníž. přenesená",J405,0)</f>
        <v>0</v>
      </c>
      <c r="BI405" s="158">
        <f>IF(N405="nulová",J405,0)</f>
        <v>0</v>
      </c>
      <c r="BJ405" s="17" t="s">
        <v>81</v>
      </c>
      <c r="BK405" s="158">
        <f>ROUND(I405*H405,2)</f>
        <v>0</v>
      </c>
      <c r="BL405" s="17" t="s">
        <v>236</v>
      </c>
      <c r="BM405" s="157" t="s">
        <v>858</v>
      </c>
    </row>
    <row r="406" spans="1:65" s="13" customFormat="1" ht="10.199999999999999">
      <c r="B406" s="159"/>
      <c r="D406" s="160" t="s">
        <v>153</v>
      </c>
      <c r="E406" s="161" t="s">
        <v>1</v>
      </c>
      <c r="F406" s="162" t="s">
        <v>859</v>
      </c>
      <c r="H406" s="163">
        <v>1423.999</v>
      </c>
      <c r="I406" s="164"/>
      <c r="L406" s="159"/>
      <c r="M406" s="165"/>
      <c r="N406" s="166"/>
      <c r="O406" s="166"/>
      <c r="P406" s="166"/>
      <c r="Q406" s="166"/>
      <c r="R406" s="166"/>
      <c r="S406" s="166"/>
      <c r="T406" s="167"/>
      <c r="AT406" s="161" t="s">
        <v>153</v>
      </c>
      <c r="AU406" s="161" t="s">
        <v>83</v>
      </c>
      <c r="AV406" s="13" t="s">
        <v>83</v>
      </c>
      <c r="AW406" s="13" t="s">
        <v>30</v>
      </c>
      <c r="AX406" s="13" t="s">
        <v>81</v>
      </c>
      <c r="AY406" s="161" t="s">
        <v>145</v>
      </c>
    </row>
    <row r="407" spans="1:65" s="2" customFormat="1" ht="16.5" customHeight="1">
      <c r="A407" s="32"/>
      <c r="B407" s="144"/>
      <c r="C407" s="145" t="s">
        <v>860</v>
      </c>
      <c r="D407" s="145" t="s">
        <v>147</v>
      </c>
      <c r="E407" s="146" t="s">
        <v>861</v>
      </c>
      <c r="F407" s="147" t="s">
        <v>862</v>
      </c>
      <c r="G407" s="148" t="s">
        <v>202</v>
      </c>
      <c r="H407" s="149">
        <v>4972.2</v>
      </c>
      <c r="I407" s="150"/>
      <c r="J407" s="151">
        <f>ROUND(I407*H407,2)</f>
        <v>0</v>
      </c>
      <c r="K407" s="152"/>
      <c r="L407" s="33"/>
      <c r="M407" s="153" t="s">
        <v>1</v>
      </c>
      <c r="N407" s="154" t="s">
        <v>38</v>
      </c>
      <c r="O407" s="58"/>
      <c r="P407" s="155">
        <f>O407*H407</f>
        <v>0</v>
      </c>
      <c r="Q407" s="155">
        <v>1.0000000000000001E-5</v>
      </c>
      <c r="R407" s="155">
        <f>Q407*H407</f>
        <v>4.9722000000000002E-2</v>
      </c>
      <c r="S407" s="155">
        <v>0</v>
      </c>
      <c r="T407" s="156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57" t="s">
        <v>236</v>
      </c>
      <c r="AT407" s="157" t="s">
        <v>147</v>
      </c>
      <c r="AU407" s="157" t="s">
        <v>83</v>
      </c>
      <c r="AY407" s="17" t="s">
        <v>145</v>
      </c>
      <c r="BE407" s="158">
        <f>IF(N407="základní",J407,0)</f>
        <v>0</v>
      </c>
      <c r="BF407" s="158">
        <f>IF(N407="snížená",J407,0)</f>
        <v>0</v>
      </c>
      <c r="BG407" s="158">
        <f>IF(N407="zákl. přenesená",J407,0)</f>
        <v>0</v>
      </c>
      <c r="BH407" s="158">
        <f>IF(N407="sníž. přenesená",J407,0)</f>
        <v>0</v>
      </c>
      <c r="BI407" s="158">
        <f>IF(N407="nulová",J407,0)</f>
        <v>0</v>
      </c>
      <c r="BJ407" s="17" t="s">
        <v>81</v>
      </c>
      <c r="BK407" s="158">
        <f>ROUND(I407*H407,2)</f>
        <v>0</v>
      </c>
      <c r="BL407" s="17" t="s">
        <v>236</v>
      </c>
      <c r="BM407" s="157" t="s">
        <v>863</v>
      </c>
    </row>
    <row r="408" spans="1:65" s="13" customFormat="1" ht="10.199999999999999">
      <c r="B408" s="159"/>
      <c r="D408" s="160" t="s">
        <v>153</v>
      </c>
      <c r="E408" s="161" t="s">
        <v>1</v>
      </c>
      <c r="F408" s="162" t="s">
        <v>864</v>
      </c>
      <c r="H408" s="163">
        <v>4972.2</v>
      </c>
      <c r="I408" s="164"/>
      <c r="L408" s="159"/>
      <c r="M408" s="165"/>
      <c r="N408" s="166"/>
      <c r="O408" s="166"/>
      <c r="P408" s="166"/>
      <c r="Q408" s="166"/>
      <c r="R408" s="166"/>
      <c r="S408" s="166"/>
      <c r="T408" s="167"/>
      <c r="AT408" s="161" t="s">
        <v>153</v>
      </c>
      <c r="AU408" s="161" t="s">
        <v>83</v>
      </c>
      <c r="AV408" s="13" t="s">
        <v>83</v>
      </c>
      <c r="AW408" s="13" t="s">
        <v>30</v>
      </c>
      <c r="AX408" s="13" t="s">
        <v>81</v>
      </c>
      <c r="AY408" s="161" t="s">
        <v>145</v>
      </c>
    </row>
    <row r="409" spans="1:65" s="2" customFormat="1" ht="16.5" customHeight="1">
      <c r="A409" s="32"/>
      <c r="B409" s="144"/>
      <c r="C409" s="183" t="s">
        <v>865</v>
      </c>
      <c r="D409" s="183" t="s">
        <v>209</v>
      </c>
      <c r="E409" s="184" t="s">
        <v>866</v>
      </c>
      <c r="F409" s="185" t="s">
        <v>867</v>
      </c>
      <c r="G409" s="186" t="s">
        <v>157</v>
      </c>
      <c r="H409" s="187">
        <v>13.837999999999999</v>
      </c>
      <c r="I409" s="188"/>
      <c r="J409" s="189">
        <f>ROUND(I409*H409,2)</f>
        <v>0</v>
      </c>
      <c r="K409" s="190"/>
      <c r="L409" s="191"/>
      <c r="M409" s="192" t="s">
        <v>1</v>
      </c>
      <c r="N409" s="193" t="s">
        <v>38</v>
      </c>
      <c r="O409" s="58"/>
      <c r="P409" s="155">
        <f>O409*H409</f>
        <v>0</v>
      </c>
      <c r="Q409" s="155">
        <v>0.55000000000000004</v>
      </c>
      <c r="R409" s="155">
        <f>Q409*H409</f>
        <v>7.6109</v>
      </c>
      <c r="S409" s="155">
        <v>0</v>
      </c>
      <c r="T409" s="156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57" t="s">
        <v>469</v>
      </c>
      <c r="AT409" s="157" t="s">
        <v>209</v>
      </c>
      <c r="AU409" s="157" t="s">
        <v>83</v>
      </c>
      <c r="AY409" s="17" t="s">
        <v>145</v>
      </c>
      <c r="BE409" s="158">
        <f>IF(N409="základní",J409,0)</f>
        <v>0</v>
      </c>
      <c r="BF409" s="158">
        <f>IF(N409="snížená",J409,0)</f>
        <v>0</v>
      </c>
      <c r="BG409" s="158">
        <f>IF(N409="zákl. přenesená",J409,0)</f>
        <v>0</v>
      </c>
      <c r="BH409" s="158">
        <f>IF(N409="sníž. přenesená",J409,0)</f>
        <v>0</v>
      </c>
      <c r="BI409" s="158">
        <f>IF(N409="nulová",J409,0)</f>
        <v>0</v>
      </c>
      <c r="BJ409" s="17" t="s">
        <v>81</v>
      </c>
      <c r="BK409" s="158">
        <f>ROUND(I409*H409,2)</f>
        <v>0</v>
      </c>
      <c r="BL409" s="17" t="s">
        <v>236</v>
      </c>
      <c r="BM409" s="157" t="s">
        <v>868</v>
      </c>
    </row>
    <row r="410" spans="1:65" s="13" customFormat="1" ht="10.199999999999999">
      <c r="B410" s="159"/>
      <c r="D410" s="160" t="s">
        <v>153</v>
      </c>
      <c r="E410" s="161" t="s">
        <v>1</v>
      </c>
      <c r="F410" s="162" t="s">
        <v>869</v>
      </c>
      <c r="H410" s="163">
        <v>12.032999999999999</v>
      </c>
      <c r="I410" s="164"/>
      <c r="L410" s="159"/>
      <c r="M410" s="165"/>
      <c r="N410" s="166"/>
      <c r="O410" s="166"/>
      <c r="P410" s="166"/>
      <c r="Q410" s="166"/>
      <c r="R410" s="166"/>
      <c r="S410" s="166"/>
      <c r="T410" s="167"/>
      <c r="AT410" s="161" t="s">
        <v>153</v>
      </c>
      <c r="AU410" s="161" t="s">
        <v>83</v>
      </c>
      <c r="AV410" s="13" t="s">
        <v>83</v>
      </c>
      <c r="AW410" s="13" t="s">
        <v>30</v>
      </c>
      <c r="AX410" s="13" t="s">
        <v>81</v>
      </c>
      <c r="AY410" s="161" t="s">
        <v>145</v>
      </c>
    </row>
    <row r="411" spans="1:65" s="13" customFormat="1" ht="10.199999999999999">
      <c r="B411" s="159"/>
      <c r="D411" s="160" t="s">
        <v>153</v>
      </c>
      <c r="F411" s="162" t="s">
        <v>870</v>
      </c>
      <c r="H411" s="163">
        <v>13.837999999999999</v>
      </c>
      <c r="I411" s="164"/>
      <c r="L411" s="159"/>
      <c r="M411" s="165"/>
      <c r="N411" s="166"/>
      <c r="O411" s="166"/>
      <c r="P411" s="166"/>
      <c r="Q411" s="166"/>
      <c r="R411" s="166"/>
      <c r="S411" s="166"/>
      <c r="T411" s="167"/>
      <c r="AT411" s="161" t="s">
        <v>153</v>
      </c>
      <c r="AU411" s="161" t="s">
        <v>83</v>
      </c>
      <c r="AV411" s="13" t="s">
        <v>83</v>
      </c>
      <c r="AW411" s="13" t="s">
        <v>3</v>
      </c>
      <c r="AX411" s="13" t="s">
        <v>81</v>
      </c>
      <c r="AY411" s="161" t="s">
        <v>145</v>
      </c>
    </row>
    <row r="412" spans="1:65" s="2" customFormat="1" ht="24.15" customHeight="1">
      <c r="A412" s="32"/>
      <c r="B412" s="144"/>
      <c r="C412" s="145" t="s">
        <v>871</v>
      </c>
      <c r="D412" s="145" t="s">
        <v>147</v>
      </c>
      <c r="E412" s="146" t="s">
        <v>872</v>
      </c>
      <c r="F412" s="147" t="s">
        <v>873</v>
      </c>
      <c r="G412" s="148" t="s">
        <v>479</v>
      </c>
      <c r="H412" s="194"/>
      <c r="I412" s="150"/>
      <c r="J412" s="151">
        <f>ROUND(I412*H412,2)</f>
        <v>0</v>
      </c>
      <c r="K412" s="152"/>
      <c r="L412" s="33"/>
      <c r="M412" s="153" t="s">
        <v>1</v>
      </c>
      <c r="N412" s="154" t="s">
        <v>38</v>
      </c>
      <c r="O412" s="58"/>
      <c r="P412" s="155">
        <f>O412*H412</f>
        <v>0</v>
      </c>
      <c r="Q412" s="155">
        <v>0</v>
      </c>
      <c r="R412" s="155">
        <f>Q412*H412</f>
        <v>0</v>
      </c>
      <c r="S412" s="155">
        <v>0</v>
      </c>
      <c r="T412" s="156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57" t="s">
        <v>236</v>
      </c>
      <c r="AT412" s="157" t="s">
        <v>147</v>
      </c>
      <c r="AU412" s="157" t="s">
        <v>83</v>
      </c>
      <c r="AY412" s="17" t="s">
        <v>145</v>
      </c>
      <c r="BE412" s="158">
        <f>IF(N412="základní",J412,0)</f>
        <v>0</v>
      </c>
      <c r="BF412" s="158">
        <f>IF(N412="snížená",J412,0)</f>
        <v>0</v>
      </c>
      <c r="BG412" s="158">
        <f>IF(N412="zákl. přenesená",J412,0)</f>
        <v>0</v>
      </c>
      <c r="BH412" s="158">
        <f>IF(N412="sníž. přenesená",J412,0)</f>
        <v>0</v>
      </c>
      <c r="BI412" s="158">
        <f>IF(N412="nulová",J412,0)</f>
        <v>0</v>
      </c>
      <c r="BJ412" s="17" t="s">
        <v>81</v>
      </c>
      <c r="BK412" s="158">
        <f>ROUND(I412*H412,2)</f>
        <v>0</v>
      </c>
      <c r="BL412" s="17" t="s">
        <v>236</v>
      </c>
      <c r="BM412" s="157" t="s">
        <v>874</v>
      </c>
    </row>
    <row r="413" spans="1:65" s="12" customFormat="1" ht="22.8" customHeight="1">
      <c r="B413" s="131"/>
      <c r="D413" s="132" t="s">
        <v>72</v>
      </c>
      <c r="E413" s="142" t="s">
        <v>875</v>
      </c>
      <c r="F413" s="142" t="s">
        <v>876</v>
      </c>
      <c r="I413" s="134"/>
      <c r="J413" s="143">
        <f>BK413</f>
        <v>0</v>
      </c>
      <c r="L413" s="131"/>
      <c r="M413" s="136"/>
      <c r="N413" s="137"/>
      <c r="O413" s="137"/>
      <c r="P413" s="138">
        <f>SUM(P414:P423)</f>
        <v>0</v>
      </c>
      <c r="Q413" s="137"/>
      <c r="R413" s="138">
        <f>SUM(R414:R423)</f>
        <v>2.7981416000000001</v>
      </c>
      <c r="S413" s="137"/>
      <c r="T413" s="139">
        <f>SUM(T414:T423)</f>
        <v>0</v>
      </c>
      <c r="AR413" s="132" t="s">
        <v>83</v>
      </c>
      <c r="AT413" s="140" t="s">
        <v>72</v>
      </c>
      <c r="AU413" s="140" t="s">
        <v>81</v>
      </c>
      <c r="AY413" s="132" t="s">
        <v>145</v>
      </c>
      <c r="BK413" s="141">
        <f>SUM(BK414:BK423)</f>
        <v>0</v>
      </c>
    </row>
    <row r="414" spans="1:65" s="2" customFormat="1" ht="24.15" customHeight="1">
      <c r="A414" s="32"/>
      <c r="B414" s="144"/>
      <c r="C414" s="145" t="s">
        <v>877</v>
      </c>
      <c r="D414" s="145" t="s">
        <v>147</v>
      </c>
      <c r="E414" s="146" t="s">
        <v>878</v>
      </c>
      <c r="F414" s="147" t="s">
        <v>879</v>
      </c>
      <c r="G414" s="148" t="s">
        <v>150</v>
      </c>
      <c r="H414" s="149">
        <v>211.34</v>
      </c>
      <c r="I414" s="150"/>
      <c r="J414" s="151">
        <f>ROUND(I414*H414,2)</f>
        <v>0</v>
      </c>
      <c r="K414" s="152"/>
      <c r="L414" s="33"/>
      <c r="M414" s="153" t="s">
        <v>1</v>
      </c>
      <c r="N414" s="154" t="s">
        <v>38</v>
      </c>
      <c r="O414" s="58"/>
      <c r="P414" s="155">
        <f>O414*H414</f>
        <v>0</v>
      </c>
      <c r="Q414" s="155">
        <v>1.324E-2</v>
      </c>
      <c r="R414" s="155">
        <f>Q414*H414</f>
        <v>2.7981416000000001</v>
      </c>
      <c r="S414" s="155">
        <v>0</v>
      </c>
      <c r="T414" s="156">
        <f>S414*H414</f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57" t="s">
        <v>236</v>
      </c>
      <c r="AT414" s="157" t="s">
        <v>147</v>
      </c>
      <c r="AU414" s="157" t="s">
        <v>83</v>
      </c>
      <c r="AY414" s="17" t="s">
        <v>145</v>
      </c>
      <c r="BE414" s="158">
        <f>IF(N414="základní",J414,0)</f>
        <v>0</v>
      </c>
      <c r="BF414" s="158">
        <f>IF(N414="snížená",J414,0)</f>
        <v>0</v>
      </c>
      <c r="BG414" s="158">
        <f>IF(N414="zákl. přenesená",J414,0)</f>
        <v>0</v>
      </c>
      <c r="BH414" s="158">
        <f>IF(N414="sníž. přenesená",J414,0)</f>
        <v>0</v>
      </c>
      <c r="BI414" s="158">
        <f>IF(N414="nulová",J414,0)</f>
        <v>0</v>
      </c>
      <c r="BJ414" s="17" t="s">
        <v>81</v>
      </c>
      <c r="BK414" s="158">
        <f>ROUND(I414*H414,2)</f>
        <v>0</v>
      </c>
      <c r="BL414" s="17" t="s">
        <v>236</v>
      </c>
      <c r="BM414" s="157" t="s">
        <v>880</v>
      </c>
    </row>
    <row r="415" spans="1:65" s="14" customFormat="1" ht="10.199999999999999">
      <c r="B415" s="168"/>
      <c r="D415" s="160" t="s">
        <v>153</v>
      </c>
      <c r="E415" s="169" t="s">
        <v>1</v>
      </c>
      <c r="F415" s="170" t="s">
        <v>844</v>
      </c>
      <c r="H415" s="169" t="s">
        <v>1</v>
      </c>
      <c r="I415" s="171"/>
      <c r="L415" s="168"/>
      <c r="M415" s="172"/>
      <c r="N415" s="173"/>
      <c r="O415" s="173"/>
      <c r="P415" s="173"/>
      <c r="Q415" s="173"/>
      <c r="R415" s="173"/>
      <c r="S415" s="173"/>
      <c r="T415" s="174"/>
      <c r="AT415" s="169" t="s">
        <v>153</v>
      </c>
      <c r="AU415" s="169" t="s">
        <v>83</v>
      </c>
      <c r="AV415" s="14" t="s">
        <v>81</v>
      </c>
      <c r="AW415" s="14" t="s">
        <v>30</v>
      </c>
      <c r="AX415" s="14" t="s">
        <v>73</v>
      </c>
      <c r="AY415" s="169" t="s">
        <v>145</v>
      </c>
    </row>
    <row r="416" spans="1:65" s="13" customFormat="1" ht="10.199999999999999">
      <c r="B416" s="159"/>
      <c r="D416" s="160" t="s">
        <v>153</v>
      </c>
      <c r="E416" s="161" t="s">
        <v>1</v>
      </c>
      <c r="F416" s="162" t="s">
        <v>881</v>
      </c>
      <c r="H416" s="163">
        <v>181.65</v>
      </c>
      <c r="I416" s="164"/>
      <c r="L416" s="159"/>
      <c r="M416" s="165"/>
      <c r="N416" s="166"/>
      <c r="O416" s="166"/>
      <c r="P416" s="166"/>
      <c r="Q416" s="166"/>
      <c r="R416" s="166"/>
      <c r="S416" s="166"/>
      <c r="T416" s="167"/>
      <c r="AT416" s="161" t="s">
        <v>153</v>
      </c>
      <c r="AU416" s="161" t="s">
        <v>83</v>
      </c>
      <c r="AV416" s="13" t="s">
        <v>83</v>
      </c>
      <c r="AW416" s="13" t="s">
        <v>30</v>
      </c>
      <c r="AX416" s="13" t="s">
        <v>73</v>
      </c>
      <c r="AY416" s="161" t="s">
        <v>145</v>
      </c>
    </row>
    <row r="417" spans="1:65" s="13" customFormat="1" ht="10.199999999999999">
      <c r="B417" s="159"/>
      <c r="D417" s="160" t="s">
        <v>153</v>
      </c>
      <c r="E417" s="161" t="s">
        <v>1</v>
      </c>
      <c r="F417" s="162" t="s">
        <v>882</v>
      </c>
      <c r="H417" s="163">
        <v>-24.36</v>
      </c>
      <c r="I417" s="164"/>
      <c r="L417" s="159"/>
      <c r="M417" s="165"/>
      <c r="N417" s="166"/>
      <c r="O417" s="166"/>
      <c r="P417" s="166"/>
      <c r="Q417" s="166"/>
      <c r="R417" s="166"/>
      <c r="S417" s="166"/>
      <c r="T417" s="167"/>
      <c r="AT417" s="161" t="s">
        <v>153</v>
      </c>
      <c r="AU417" s="161" t="s">
        <v>83</v>
      </c>
      <c r="AV417" s="13" t="s">
        <v>83</v>
      </c>
      <c r="AW417" s="13" t="s">
        <v>30</v>
      </c>
      <c r="AX417" s="13" t="s">
        <v>73</v>
      </c>
      <c r="AY417" s="161" t="s">
        <v>145</v>
      </c>
    </row>
    <row r="418" spans="1:65" s="14" customFormat="1" ht="10.199999999999999">
      <c r="B418" s="168"/>
      <c r="D418" s="160" t="s">
        <v>153</v>
      </c>
      <c r="E418" s="169" t="s">
        <v>1</v>
      </c>
      <c r="F418" s="170" t="s">
        <v>883</v>
      </c>
      <c r="H418" s="169" t="s">
        <v>1</v>
      </c>
      <c r="I418" s="171"/>
      <c r="L418" s="168"/>
      <c r="M418" s="172"/>
      <c r="N418" s="173"/>
      <c r="O418" s="173"/>
      <c r="P418" s="173"/>
      <c r="Q418" s="173"/>
      <c r="R418" s="173"/>
      <c r="S418" s="173"/>
      <c r="T418" s="174"/>
      <c r="AT418" s="169" t="s">
        <v>153</v>
      </c>
      <c r="AU418" s="169" t="s">
        <v>83</v>
      </c>
      <c r="AV418" s="14" t="s">
        <v>81</v>
      </c>
      <c r="AW418" s="14" t="s">
        <v>30</v>
      </c>
      <c r="AX418" s="14" t="s">
        <v>73</v>
      </c>
      <c r="AY418" s="169" t="s">
        <v>145</v>
      </c>
    </row>
    <row r="419" spans="1:65" s="13" customFormat="1" ht="10.199999999999999">
      <c r="B419" s="159"/>
      <c r="D419" s="160" t="s">
        <v>153</v>
      </c>
      <c r="E419" s="161" t="s">
        <v>1</v>
      </c>
      <c r="F419" s="162" t="s">
        <v>884</v>
      </c>
      <c r="H419" s="163">
        <v>23.2</v>
      </c>
      <c r="I419" s="164"/>
      <c r="L419" s="159"/>
      <c r="M419" s="165"/>
      <c r="N419" s="166"/>
      <c r="O419" s="166"/>
      <c r="P419" s="166"/>
      <c r="Q419" s="166"/>
      <c r="R419" s="166"/>
      <c r="S419" s="166"/>
      <c r="T419" s="167"/>
      <c r="AT419" s="161" t="s">
        <v>153</v>
      </c>
      <c r="AU419" s="161" t="s">
        <v>83</v>
      </c>
      <c r="AV419" s="13" t="s">
        <v>83</v>
      </c>
      <c r="AW419" s="13" t="s">
        <v>30</v>
      </c>
      <c r="AX419" s="13" t="s">
        <v>73</v>
      </c>
      <c r="AY419" s="161" t="s">
        <v>145</v>
      </c>
    </row>
    <row r="420" spans="1:65" s="14" customFormat="1" ht="10.199999999999999">
      <c r="B420" s="168"/>
      <c r="D420" s="160" t="s">
        <v>153</v>
      </c>
      <c r="E420" s="169" t="s">
        <v>1</v>
      </c>
      <c r="F420" s="170" t="s">
        <v>838</v>
      </c>
      <c r="H420" s="169" t="s">
        <v>1</v>
      </c>
      <c r="I420" s="171"/>
      <c r="L420" s="168"/>
      <c r="M420" s="172"/>
      <c r="N420" s="173"/>
      <c r="O420" s="173"/>
      <c r="P420" s="173"/>
      <c r="Q420" s="173"/>
      <c r="R420" s="173"/>
      <c r="S420" s="173"/>
      <c r="T420" s="174"/>
      <c r="AT420" s="169" t="s">
        <v>153</v>
      </c>
      <c r="AU420" s="169" t="s">
        <v>83</v>
      </c>
      <c r="AV420" s="14" t="s">
        <v>81</v>
      </c>
      <c r="AW420" s="14" t="s">
        <v>30</v>
      </c>
      <c r="AX420" s="14" t="s">
        <v>73</v>
      </c>
      <c r="AY420" s="169" t="s">
        <v>145</v>
      </c>
    </row>
    <row r="421" spans="1:65" s="13" customFormat="1" ht="10.199999999999999">
      <c r="B421" s="159"/>
      <c r="D421" s="160" t="s">
        <v>153</v>
      </c>
      <c r="E421" s="161" t="s">
        <v>1</v>
      </c>
      <c r="F421" s="162" t="s">
        <v>885</v>
      </c>
      <c r="H421" s="163">
        <v>30.85</v>
      </c>
      <c r="I421" s="164"/>
      <c r="L421" s="159"/>
      <c r="M421" s="165"/>
      <c r="N421" s="166"/>
      <c r="O421" s="166"/>
      <c r="P421" s="166"/>
      <c r="Q421" s="166"/>
      <c r="R421" s="166"/>
      <c r="S421" s="166"/>
      <c r="T421" s="167"/>
      <c r="AT421" s="161" t="s">
        <v>153</v>
      </c>
      <c r="AU421" s="161" t="s">
        <v>83</v>
      </c>
      <c r="AV421" s="13" t="s">
        <v>83</v>
      </c>
      <c r="AW421" s="13" t="s">
        <v>30</v>
      </c>
      <c r="AX421" s="13" t="s">
        <v>73</v>
      </c>
      <c r="AY421" s="161" t="s">
        <v>145</v>
      </c>
    </row>
    <row r="422" spans="1:65" s="15" customFormat="1" ht="10.199999999999999">
      <c r="B422" s="175"/>
      <c r="D422" s="160" t="s">
        <v>153</v>
      </c>
      <c r="E422" s="176" t="s">
        <v>1</v>
      </c>
      <c r="F422" s="177" t="s">
        <v>166</v>
      </c>
      <c r="H422" s="178">
        <v>211.34</v>
      </c>
      <c r="I422" s="179"/>
      <c r="L422" s="175"/>
      <c r="M422" s="180"/>
      <c r="N422" s="181"/>
      <c r="O422" s="181"/>
      <c r="P422" s="181"/>
      <c r="Q422" s="181"/>
      <c r="R422" s="181"/>
      <c r="S422" s="181"/>
      <c r="T422" s="182"/>
      <c r="AT422" s="176" t="s">
        <v>153</v>
      </c>
      <c r="AU422" s="176" t="s">
        <v>83</v>
      </c>
      <c r="AV422" s="15" t="s">
        <v>151</v>
      </c>
      <c r="AW422" s="15" t="s">
        <v>30</v>
      </c>
      <c r="AX422" s="15" t="s">
        <v>81</v>
      </c>
      <c r="AY422" s="176" t="s">
        <v>145</v>
      </c>
    </row>
    <row r="423" spans="1:65" s="2" customFormat="1" ht="24.15" customHeight="1">
      <c r="A423" s="32"/>
      <c r="B423" s="144"/>
      <c r="C423" s="145" t="s">
        <v>886</v>
      </c>
      <c r="D423" s="145" t="s">
        <v>147</v>
      </c>
      <c r="E423" s="146" t="s">
        <v>887</v>
      </c>
      <c r="F423" s="147" t="s">
        <v>888</v>
      </c>
      <c r="G423" s="148" t="s">
        <v>479</v>
      </c>
      <c r="H423" s="194"/>
      <c r="I423" s="150"/>
      <c r="J423" s="151">
        <f>ROUND(I423*H423,2)</f>
        <v>0</v>
      </c>
      <c r="K423" s="152"/>
      <c r="L423" s="33"/>
      <c r="M423" s="153" t="s">
        <v>1</v>
      </c>
      <c r="N423" s="154" t="s">
        <v>38</v>
      </c>
      <c r="O423" s="58"/>
      <c r="P423" s="155">
        <f>O423*H423</f>
        <v>0</v>
      </c>
      <c r="Q423" s="155">
        <v>0</v>
      </c>
      <c r="R423" s="155">
        <f>Q423*H423</f>
        <v>0</v>
      </c>
      <c r="S423" s="155">
        <v>0</v>
      </c>
      <c r="T423" s="156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57" t="s">
        <v>236</v>
      </c>
      <c r="AT423" s="157" t="s">
        <v>147</v>
      </c>
      <c r="AU423" s="157" t="s">
        <v>83</v>
      </c>
      <c r="AY423" s="17" t="s">
        <v>145</v>
      </c>
      <c r="BE423" s="158">
        <f>IF(N423="základní",J423,0)</f>
        <v>0</v>
      </c>
      <c r="BF423" s="158">
        <f>IF(N423="snížená",J423,0)</f>
        <v>0</v>
      </c>
      <c r="BG423" s="158">
        <f>IF(N423="zákl. přenesená",J423,0)</f>
        <v>0</v>
      </c>
      <c r="BH423" s="158">
        <f>IF(N423="sníž. přenesená",J423,0)</f>
        <v>0</v>
      </c>
      <c r="BI423" s="158">
        <f>IF(N423="nulová",J423,0)</f>
        <v>0</v>
      </c>
      <c r="BJ423" s="17" t="s">
        <v>81</v>
      </c>
      <c r="BK423" s="158">
        <f>ROUND(I423*H423,2)</f>
        <v>0</v>
      </c>
      <c r="BL423" s="17" t="s">
        <v>236</v>
      </c>
      <c r="BM423" s="157" t="s">
        <v>889</v>
      </c>
    </row>
    <row r="424" spans="1:65" s="12" customFormat="1" ht="22.8" customHeight="1">
      <c r="B424" s="131"/>
      <c r="D424" s="132" t="s">
        <v>72</v>
      </c>
      <c r="E424" s="142" t="s">
        <v>890</v>
      </c>
      <c r="F424" s="142" t="s">
        <v>891</v>
      </c>
      <c r="I424" s="134"/>
      <c r="J424" s="143">
        <f>BK424</f>
        <v>0</v>
      </c>
      <c r="L424" s="131"/>
      <c r="M424" s="136"/>
      <c r="N424" s="137"/>
      <c r="O424" s="137"/>
      <c r="P424" s="138">
        <f>SUM(P425:P447)</f>
        <v>0</v>
      </c>
      <c r="Q424" s="137"/>
      <c r="R424" s="138">
        <f>SUM(R425:R447)</f>
        <v>4.2518804000000001</v>
      </c>
      <c r="S424" s="137"/>
      <c r="T424" s="139">
        <f>SUM(T425:T447)</f>
        <v>0</v>
      </c>
      <c r="AR424" s="132" t="s">
        <v>83</v>
      </c>
      <c r="AT424" s="140" t="s">
        <v>72</v>
      </c>
      <c r="AU424" s="140" t="s">
        <v>81</v>
      </c>
      <c r="AY424" s="132" t="s">
        <v>145</v>
      </c>
      <c r="BK424" s="141">
        <f>SUM(BK425:BK447)</f>
        <v>0</v>
      </c>
    </row>
    <row r="425" spans="1:65" s="2" customFormat="1" ht="24.15" customHeight="1">
      <c r="A425" s="32"/>
      <c r="B425" s="144"/>
      <c r="C425" s="145" t="s">
        <v>892</v>
      </c>
      <c r="D425" s="145" t="s">
        <v>147</v>
      </c>
      <c r="E425" s="146" t="s">
        <v>893</v>
      </c>
      <c r="F425" s="147" t="s">
        <v>894</v>
      </c>
      <c r="G425" s="148" t="s">
        <v>202</v>
      </c>
      <c r="H425" s="149">
        <v>939.04</v>
      </c>
      <c r="I425" s="150"/>
      <c r="J425" s="151">
        <f>ROUND(I425*H425,2)</f>
        <v>0</v>
      </c>
      <c r="K425" s="152"/>
      <c r="L425" s="33"/>
      <c r="M425" s="153" t="s">
        <v>1</v>
      </c>
      <c r="N425" s="154" t="s">
        <v>38</v>
      </c>
      <c r="O425" s="58"/>
      <c r="P425" s="155">
        <f>O425*H425</f>
        <v>0</v>
      </c>
      <c r="Q425" s="155">
        <v>4.1700000000000001E-3</v>
      </c>
      <c r="R425" s="155">
        <f>Q425*H425</f>
        <v>3.9157967999999999</v>
      </c>
      <c r="S425" s="155">
        <v>0</v>
      </c>
      <c r="T425" s="156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57" t="s">
        <v>236</v>
      </c>
      <c r="AT425" s="157" t="s">
        <v>147</v>
      </c>
      <c r="AU425" s="157" t="s">
        <v>83</v>
      </c>
      <c r="AY425" s="17" t="s">
        <v>145</v>
      </c>
      <c r="BE425" s="158">
        <f>IF(N425="základní",J425,0)</f>
        <v>0</v>
      </c>
      <c r="BF425" s="158">
        <f>IF(N425="snížená",J425,0)</f>
        <v>0</v>
      </c>
      <c r="BG425" s="158">
        <f>IF(N425="zákl. přenesená",J425,0)</f>
        <v>0</v>
      </c>
      <c r="BH425" s="158">
        <f>IF(N425="sníž. přenesená",J425,0)</f>
        <v>0</v>
      </c>
      <c r="BI425" s="158">
        <f>IF(N425="nulová",J425,0)</f>
        <v>0</v>
      </c>
      <c r="BJ425" s="17" t="s">
        <v>81</v>
      </c>
      <c r="BK425" s="158">
        <f>ROUND(I425*H425,2)</f>
        <v>0</v>
      </c>
      <c r="BL425" s="17" t="s">
        <v>236</v>
      </c>
      <c r="BM425" s="157" t="s">
        <v>895</v>
      </c>
    </row>
    <row r="426" spans="1:65" s="14" customFormat="1" ht="10.199999999999999">
      <c r="B426" s="168"/>
      <c r="D426" s="160" t="s">
        <v>153</v>
      </c>
      <c r="E426" s="169" t="s">
        <v>1</v>
      </c>
      <c r="F426" s="170" t="s">
        <v>896</v>
      </c>
      <c r="H426" s="169" t="s">
        <v>1</v>
      </c>
      <c r="I426" s="171"/>
      <c r="L426" s="168"/>
      <c r="M426" s="172"/>
      <c r="N426" s="173"/>
      <c r="O426" s="173"/>
      <c r="P426" s="173"/>
      <c r="Q426" s="173"/>
      <c r="R426" s="173"/>
      <c r="S426" s="173"/>
      <c r="T426" s="174"/>
      <c r="AT426" s="169" t="s">
        <v>153</v>
      </c>
      <c r="AU426" s="169" t="s">
        <v>83</v>
      </c>
      <c r="AV426" s="14" t="s">
        <v>81</v>
      </c>
      <c r="AW426" s="14" t="s">
        <v>30</v>
      </c>
      <c r="AX426" s="14" t="s">
        <v>73</v>
      </c>
      <c r="AY426" s="169" t="s">
        <v>145</v>
      </c>
    </row>
    <row r="427" spans="1:65" s="13" customFormat="1" ht="10.199999999999999">
      <c r="B427" s="159"/>
      <c r="D427" s="160" t="s">
        <v>153</v>
      </c>
      <c r="E427" s="161" t="s">
        <v>1</v>
      </c>
      <c r="F427" s="162" t="s">
        <v>897</v>
      </c>
      <c r="H427" s="163">
        <v>57</v>
      </c>
      <c r="I427" s="164"/>
      <c r="L427" s="159"/>
      <c r="M427" s="165"/>
      <c r="N427" s="166"/>
      <c r="O427" s="166"/>
      <c r="P427" s="166"/>
      <c r="Q427" s="166"/>
      <c r="R427" s="166"/>
      <c r="S427" s="166"/>
      <c r="T427" s="167"/>
      <c r="AT427" s="161" t="s">
        <v>153</v>
      </c>
      <c r="AU427" s="161" t="s">
        <v>83</v>
      </c>
      <c r="AV427" s="13" t="s">
        <v>83</v>
      </c>
      <c r="AW427" s="13" t="s">
        <v>30</v>
      </c>
      <c r="AX427" s="13" t="s">
        <v>73</v>
      </c>
      <c r="AY427" s="161" t="s">
        <v>145</v>
      </c>
    </row>
    <row r="428" spans="1:65" s="14" customFormat="1" ht="10.199999999999999">
      <c r="B428" s="168"/>
      <c r="D428" s="160" t="s">
        <v>153</v>
      </c>
      <c r="E428" s="169" t="s">
        <v>1</v>
      </c>
      <c r="F428" s="170" t="s">
        <v>898</v>
      </c>
      <c r="H428" s="169" t="s">
        <v>1</v>
      </c>
      <c r="I428" s="171"/>
      <c r="L428" s="168"/>
      <c r="M428" s="172"/>
      <c r="N428" s="173"/>
      <c r="O428" s="173"/>
      <c r="P428" s="173"/>
      <c r="Q428" s="173"/>
      <c r="R428" s="173"/>
      <c r="S428" s="173"/>
      <c r="T428" s="174"/>
      <c r="AT428" s="169" t="s">
        <v>153</v>
      </c>
      <c r="AU428" s="169" t="s">
        <v>83</v>
      </c>
      <c r="AV428" s="14" t="s">
        <v>81</v>
      </c>
      <c r="AW428" s="14" t="s">
        <v>30</v>
      </c>
      <c r="AX428" s="14" t="s">
        <v>73</v>
      </c>
      <c r="AY428" s="169" t="s">
        <v>145</v>
      </c>
    </row>
    <row r="429" spans="1:65" s="13" customFormat="1" ht="10.199999999999999">
      <c r="B429" s="159"/>
      <c r="D429" s="160" t="s">
        <v>153</v>
      </c>
      <c r="E429" s="161" t="s">
        <v>1</v>
      </c>
      <c r="F429" s="162" t="s">
        <v>899</v>
      </c>
      <c r="H429" s="163">
        <v>124.88</v>
      </c>
      <c r="I429" s="164"/>
      <c r="L429" s="159"/>
      <c r="M429" s="165"/>
      <c r="N429" s="166"/>
      <c r="O429" s="166"/>
      <c r="P429" s="166"/>
      <c r="Q429" s="166"/>
      <c r="R429" s="166"/>
      <c r="S429" s="166"/>
      <c r="T429" s="167"/>
      <c r="AT429" s="161" t="s">
        <v>153</v>
      </c>
      <c r="AU429" s="161" t="s">
        <v>83</v>
      </c>
      <c r="AV429" s="13" t="s">
        <v>83</v>
      </c>
      <c r="AW429" s="13" t="s">
        <v>30</v>
      </c>
      <c r="AX429" s="13" t="s">
        <v>73</v>
      </c>
      <c r="AY429" s="161" t="s">
        <v>145</v>
      </c>
    </row>
    <row r="430" spans="1:65" s="13" customFormat="1" ht="10.199999999999999">
      <c r="B430" s="159"/>
      <c r="D430" s="160" t="s">
        <v>153</v>
      </c>
      <c r="E430" s="161" t="s">
        <v>1</v>
      </c>
      <c r="F430" s="162" t="s">
        <v>900</v>
      </c>
      <c r="H430" s="163">
        <v>92.92</v>
      </c>
      <c r="I430" s="164"/>
      <c r="L430" s="159"/>
      <c r="M430" s="165"/>
      <c r="N430" s="166"/>
      <c r="O430" s="166"/>
      <c r="P430" s="166"/>
      <c r="Q430" s="166"/>
      <c r="R430" s="166"/>
      <c r="S430" s="166"/>
      <c r="T430" s="167"/>
      <c r="AT430" s="161" t="s">
        <v>153</v>
      </c>
      <c r="AU430" s="161" t="s">
        <v>83</v>
      </c>
      <c r="AV430" s="13" t="s">
        <v>83</v>
      </c>
      <c r="AW430" s="13" t="s">
        <v>30</v>
      </c>
      <c r="AX430" s="13" t="s">
        <v>73</v>
      </c>
      <c r="AY430" s="161" t="s">
        <v>145</v>
      </c>
    </row>
    <row r="431" spans="1:65" s="13" customFormat="1" ht="10.199999999999999">
      <c r="B431" s="159"/>
      <c r="D431" s="160" t="s">
        <v>153</v>
      </c>
      <c r="E431" s="161" t="s">
        <v>1</v>
      </c>
      <c r="F431" s="162" t="s">
        <v>901</v>
      </c>
      <c r="H431" s="163">
        <v>70</v>
      </c>
      <c r="I431" s="164"/>
      <c r="L431" s="159"/>
      <c r="M431" s="165"/>
      <c r="N431" s="166"/>
      <c r="O431" s="166"/>
      <c r="P431" s="166"/>
      <c r="Q431" s="166"/>
      <c r="R431" s="166"/>
      <c r="S431" s="166"/>
      <c r="T431" s="167"/>
      <c r="AT431" s="161" t="s">
        <v>153</v>
      </c>
      <c r="AU431" s="161" t="s">
        <v>83</v>
      </c>
      <c r="AV431" s="13" t="s">
        <v>83</v>
      </c>
      <c r="AW431" s="13" t="s">
        <v>30</v>
      </c>
      <c r="AX431" s="13" t="s">
        <v>73</v>
      </c>
      <c r="AY431" s="161" t="s">
        <v>145</v>
      </c>
    </row>
    <row r="432" spans="1:65" s="13" customFormat="1" ht="10.199999999999999">
      <c r="B432" s="159"/>
      <c r="D432" s="160" t="s">
        <v>153</v>
      </c>
      <c r="E432" s="161" t="s">
        <v>1</v>
      </c>
      <c r="F432" s="162" t="s">
        <v>902</v>
      </c>
      <c r="H432" s="163">
        <v>140</v>
      </c>
      <c r="I432" s="164"/>
      <c r="L432" s="159"/>
      <c r="M432" s="165"/>
      <c r="N432" s="166"/>
      <c r="O432" s="166"/>
      <c r="P432" s="166"/>
      <c r="Q432" s="166"/>
      <c r="R432" s="166"/>
      <c r="S432" s="166"/>
      <c r="T432" s="167"/>
      <c r="AT432" s="161" t="s">
        <v>153</v>
      </c>
      <c r="AU432" s="161" t="s">
        <v>83</v>
      </c>
      <c r="AV432" s="13" t="s">
        <v>83</v>
      </c>
      <c r="AW432" s="13" t="s">
        <v>30</v>
      </c>
      <c r="AX432" s="13" t="s">
        <v>73</v>
      </c>
      <c r="AY432" s="161" t="s">
        <v>145</v>
      </c>
    </row>
    <row r="433" spans="1:65" s="14" customFormat="1" ht="10.199999999999999">
      <c r="B433" s="168"/>
      <c r="D433" s="160" t="s">
        <v>153</v>
      </c>
      <c r="E433" s="169" t="s">
        <v>1</v>
      </c>
      <c r="F433" s="170" t="s">
        <v>903</v>
      </c>
      <c r="H433" s="169" t="s">
        <v>1</v>
      </c>
      <c r="I433" s="171"/>
      <c r="L433" s="168"/>
      <c r="M433" s="172"/>
      <c r="N433" s="173"/>
      <c r="O433" s="173"/>
      <c r="P433" s="173"/>
      <c r="Q433" s="173"/>
      <c r="R433" s="173"/>
      <c r="S433" s="173"/>
      <c r="T433" s="174"/>
      <c r="AT433" s="169" t="s">
        <v>153</v>
      </c>
      <c r="AU433" s="169" t="s">
        <v>83</v>
      </c>
      <c r="AV433" s="14" t="s">
        <v>81</v>
      </c>
      <c r="AW433" s="14" t="s">
        <v>30</v>
      </c>
      <c r="AX433" s="14" t="s">
        <v>73</v>
      </c>
      <c r="AY433" s="169" t="s">
        <v>145</v>
      </c>
    </row>
    <row r="434" spans="1:65" s="13" customFormat="1" ht="10.199999999999999">
      <c r="B434" s="159"/>
      <c r="D434" s="160" t="s">
        <v>153</v>
      </c>
      <c r="E434" s="161" t="s">
        <v>1</v>
      </c>
      <c r="F434" s="162" t="s">
        <v>904</v>
      </c>
      <c r="H434" s="163">
        <v>123.74</v>
      </c>
      <c r="I434" s="164"/>
      <c r="L434" s="159"/>
      <c r="M434" s="165"/>
      <c r="N434" s="166"/>
      <c r="O434" s="166"/>
      <c r="P434" s="166"/>
      <c r="Q434" s="166"/>
      <c r="R434" s="166"/>
      <c r="S434" s="166"/>
      <c r="T434" s="167"/>
      <c r="AT434" s="161" t="s">
        <v>153</v>
      </c>
      <c r="AU434" s="161" t="s">
        <v>83</v>
      </c>
      <c r="AV434" s="13" t="s">
        <v>83</v>
      </c>
      <c r="AW434" s="13" t="s">
        <v>30</v>
      </c>
      <c r="AX434" s="13" t="s">
        <v>73</v>
      </c>
      <c r="AY434" s="161" t="s">
        <v>145</v>
      </c>
    </row>
    <row r="435" spans="1:65" s="13" customFormat="1" ht="10.199999999999999">
      <c r="B435" s="159"/>
      <c r="D435" s="160" t="s">
        <v>153</v>
      </c>
      <c r="E435" s="161" t="s">
        <v>1</v>
      </c>
      <c r="F435" s="162" t="s">
        <v>905</v>
      </c>
      <c r="H435" s="163">
        <v>71</v>
      </c>
      <c r="I435" s="164"/>
      <c r="L435" s="159"/>
      <c r="M435" s="165"/>
      <c r="N435" s="166"/>
      <c r="O435" s="166"/>
      <c r="P435" s="166"/>
      <c r="Q435" s="166"/>
      <c r="R435" s="166"/>
      <c r="S435" s="166"/>
      <c r="T435" s="167"/>
      <c r="AT435" s="161" t="s">
        <v>153</v>
      </c>
      <c r="AU435" s="161" t="s">
        <v>83</v>
      </c>
      <c r="AV435" s="13" t="s">
        <v>83</v>
      </c>
      <c r="AW435" s="13" t="s">
        <v>30</v>
      </c>
      <c r="AX435" s="13" t="s">
        <v>73</v>
      </c>
      <c r="AY435" s="161" t="s">
        <v>145</v>
      </c>
    </row>
    <row r="436" spans="1:65" s="14" customFormat="1" ht="10.199999999999999">
      <c r="B436" s="168"/>
      <c r="D436" s="160" t="s">
        <v>153</v>
      </c>
      <c r="E436" s="169" t="s">
        <v>1</v>
      </c>
      <c r="F436" s="170" t="s">
        <v>906</v>
      </c>
      <c r="H436" s="169" t="s">
        <v>1</v>
      </c>
      <c r="I436" s="171"/>
      <c r="L436" s="168"/>
      <c r="M436" s="172"/>
      <c r="N436" s="173"/>
      <c r="O436" s="173"/>
      <c r="P436" s="173"/>
      <c r="Q436" s="173"/>
      <c r="R436" s="173"/>
      <c r="S436" s="173"/>
      <c r="T436" s="174"/>
      <c r="AT436" s="169" t="s">
        <v>153</v>
      </c>
      <c r="AU436" s="169" t="s">
        <v>83</v>
      </c>
      <c r="AV436" s="14" t="s">
        <v>81</v>
      </c>
      <c r="AW436" s="14" t="s">
        <v>30</v>
      </c>
      <c r="AX436" s="14" t="s">
        <v>73</v>
      </c>
      <c r="AY436" s="169" t="s">
        <v>145</v>
      </c>
    </row>
    <row r="437" spans="1:65" s="13" customFormat="1" ht="10.199999999999999">
      <c r="B437" s="159"/>
      <c r="D437" s="160" t="s">
        <v>153</v>
      </c>
      <c r="E437" s="161" t="s">
        <v>1</v>
      </c>
      <c r="F437" s="162" t="s">
        <v>907</v>
      </c>
      <c r="H437" s="163">
        <v>57</v>
      </c>
      <c r="I437" s="164"/>
      <c r="L437" s="159"/>
      <c r="M437" s="165"/>
      <c r="N437" s="166"/>
      <c r="O437" s="166"/>
      <c r="P437" s="166"/>
      <c r="Q437" s="166"/>
      <c r="R437" s="166"/>
      <c r="S437" s="166"/>
      <c r="T437" s="167"/>
      <c r="AT437" s="161" t="s">
        <v>153</v>
      </c>
      <c r="AU437" s="161" t="s">
        <v>83</v>
      </c>
      <c r="AV437" s="13" t="s">
        <v>83</v>
      </c>
      <c r="AW437" s="13" t="s">
        <v>30</v>
      </c>
      <c r="AX437" s="13" t="s">
        <v>73</v>
      </c>
      <c r="AY437" s="161" t="s">
        <v>145</v>
      </c>
    </row>
    <row r="438" spans="1:65" s="14" customFormat="1" ht="10.199999999999999">
      <c r="B438" s="168"/>
      <c r="D438" s="160" t="s">
        <v>153</v>
      </c>
      <c r="E438" s="169" t="s">
        <v>1</v>
      </c>
      <c r="F438" s="170" t="s">
        <v>908</v>
      </c>
      <c r="H438" s="169" t="s">
        <v>1</v>
      </c>
      <c r="I438" s="171"/>
      <c r="L438" s="168"/>
      <c r="M438" s="172"/>
      <c r="N438" s="173"/>
      <c r="O438" s="173"/>
      <c r="P438" s="173"/>
      <c r="Q438" s="173"/>
      <c r="R438" s="173"/>
      <c r="S438" s="173"/>
      <c r="T438" s="174"/>
      <c r="AT438" s="169" t="s">
        <v>153</v>
      </c>
      <c r="AU438" s="169" t="s">
        <v>83</v>
      </c>
      <c r="AV438" s="14" t="s">
        <v>81</v>
      </c>
      <c r="AW438" s="14" t="s">
        <v>30</v>
      </c>
      <c r="AX438" s="14" t="s">
        <v>73</v>
      </c>
      <c r="AY438" s="169" t="s">
        <v>145</v>
      </c>
    </row>
    <row r="439" spans="1:65" s="13" customFormat="1" ht="10.199999999999999">
      <c r="B439" s="159"/>
      <c r="D439" s="160" t="s">
        <v>153</v>
      </c>
      <c r="E439" s="161" t="s">
        <v>1</v>
      </c>
      <c r="F439" s="162" t="s">
        <v>909</v>
      </c>
      <c r="H439" s="163">
        <v>202.5</v>
      </c>
      <c r="I439" s="164"/>
      <c r="L439" s="159"/>
      <c r="M439" s="165"/>
      <c r="N439" s="166"/>
      <c r="O439" s="166"/>
      <c r="P439" s="166"/>
      <c r="Q439" s="166"/>
      <c r="R439" s="166"/>
      <c r="S439" s="166"/>
      <c r="T439" s="167"/>
      <c r="AT439" s="161" t="s">
        <v>153</v>
      </c>
      <c r="AU439" s="161" t="s">
        <v>83</v>
      </c>
      <c r="AV439" s="13" t="s">
        <v>83</v>
      </c>
      <c r="AW439" s="13" t="s">
        <v>30</v>
      </c>
      <c r="AX439" s="13" t="s">
        <v>73</v>
      </c>
      <c r="AY439" s="161" t="s">
        <v>145</v>
      </c>
    </row>
    <row r="440" spans="1:65" s="15" customFormat="1" ht="10.199999999999999">
      <c r="B440" s="175"/>
      <c r="D440" s="160" t="s">
        <v>153</v>
      </c>
      <c r="E440" s="176" t="s">
        <v>1</v>
      </c>
      <c r="F440" s="177" t="s">
        <v>166</v>
      </c>
      <c r="H440" s="178">
        <v>939.04</v>
      </c>
      <c r="I440" s="179"/>
      <c r="L440" s="175"/>
      <c r="M440" s="180"/>
      <c r="N440" s="181"/>
      <c r="O440" s="181"/>
      <c r="P440" s="181"/>
      <c r="Q440" s="181"/>
      <c r="R440" s="181"/>
      <c r="S440" s="181"/>
      <c r="T440" s="182"/>
      <c r="AT440" s="176" t="s">
        <v>153</v>
      </c>
      <c r="AU440" s="176" t="s">
        <v>83</v>
      </c>
      <c r="AV440" s="15" t="s">
        <v>151</v>
      </c>
      <c r="AW440" s="15" t="s">
        <v>30</v>
      </c>
      <c r="AX440" s="15" t="s">
        <v>81</v>
      </c>
      <c r="AY440" s="176" t="s">
        <v>145</v>
      </c>
    </row>
    <row r="441" spans="1:65" s="2" customFormat="1" ht="24.15" customHeight="1">
      <c r="A441" s="32"/>
      <c r="B441" s="144"/>
      <c r="C441" s="145" t="s">
        <v>910</v>
      </c>
      <c r="D441" s="145" t="s">
        <v>147</v>
      </c>
      <c r="E441" s="146" t="s">
        <v>911</v>
      </c>
      <c r="F441" s="147" t="s">
        <v>912</v>
      </c>
      <c r="G441" s="148" t="s">
        <v>202</v>
      </c>
      <c r="H441" s="149">
        <v>46</v>
      </c>
      <c r="I441" s="150"/>
      <c r="J441" s="151">
        <f>ROUND(I441*H441,2)</f>
        <v>0</v>
      </c>
      <c r="K441" s="152"/>
      <c r="L441" s="33"/>
      <c r="M441" s="153" t="s">
        <v>1</v>
      </c>
      <c r="N441" s="154" t="s">
        <v>38</v>
      </c>
      <c r="O441" s="58"/>
      <c r="P441" s="155">
        <f>O441*H441</f>
        <v>0</v>
      </c>
      <c r="Q441" s="155">
        <v>1.3600000000000001E-3</v>
      </c>
      <c r="R441" s="155">
        <f>Q441*H441</f>
        <v>6.2560000000000004E-2</v>
      </c>
      <c r="S441" s="155">
        <v>0</v>
      </c>
      <c r="T441" s="156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57" t="s">
        <v>236</v>
      </c>
      <c r="AT441" s="157" t="s">
        <v>147</v>
      </c>
      <c r="AU441" s="157" t="s">
        <v>83</v>
      </c>
      <c r="AY441" s="17" t="s">
        <v>145</v>
      </c>
      <c r="BE441" s="158">
        <f>IF(N441="základní",J441,0)</f>
        <v>0</v>
      </c>
      <c r="BF441" s="158">
        <f>IF(N441="snížená",J441,0)</f>
        <v>0</v>
      </c>
      <c r="BG441" s="158">
        <f>IF(N441="zákl. přenesená",J441,0)</f>
        <v>0</v>
      </c>
      <c r="BH441" s="158">
        <f>IF(N441="sníž. přenesená",J441,0)</f>
        <v>0</v>
      </c>
      <c r="BI441" s="158">
        <f>IF(N441="nulová",J441,0)</f>
        <v>0</v>
      </c>
      <c r="BJ441" s="17" t="s">
        <v>81</v>
      </c>
      <c r="BK441" s="158">
        <f>ROUND(I441*H441,2)</f>
        <v>0</v>
      </c>
      <c r="BL441" s="17" t="s">
        <v>236</v>
      </c>
      <c r="BM441" s="157" t="s">
        <v>913</v>
      </c>
    </row>
    <row r="442" spans="1:65" s="13" customFormat="1" ht="10.199999999999999">
      <c r="B442" s="159"/>
      <c r="D442" s="160" t="s">
        <v>153</v>
      </c>
      <c r="E442" s="161" t="s">
        <v>1</v>
      </c>
      <c r="F442" s="162" t="s">
        <v>914</v>
      </c>
      <c r="H442" s="163">
        <v>46</v>
      </c>
      <c r="I442" s="164"/>
      <c r="L442" s="159"/>
      <c r="M442" s="165"/>
      <c r="N442" s="166"/>
      <c r="O442" s="166"/>
      <c r="P442" s="166"/>
      <c r="Q442" s="166"/>
      <c r="R442" s="166"/>
      <c r="S442" s="166"/>
      <c r="T442" s="167"/>
      <c r="AT442" s="161" t="s">
        <v>153</v>
      </c>
      <c r="AU442" s="161" t="s">
        <v>83</v>
      </c>
      <c r="AV442" s="13" t="s">
        <v>83</v>
      </c>
      <c r="AW442" s="13" t="s">
        <v>30</v>
      </c>
      <c r="AX442" s="13" t="s">
        <v>81</v>
      </c>
      <c r="AY442" s="161" t="s">
        <v>145</v>
      </c>
    </row>
    <row r="443" spans="1:65" s="2" customFormat="1" ht="24.15" customHeight="1">
      <c r="A443" s="32"/>
      <c r="B443" s="144"/>
      <c r="C443" s="145" t="s">
        <v>915</v>
      </c>
      <c r="D443" s="145" t="s">
        <v>147</v>
      </c>
      <c r="E443" s="146" t="s">
        <v>916</v>
      </c>
      <c r="F443" s="147" t="s">
        <v>917</v>
      </c>
      <c r="G443" s="148" t="s">
        <v>202</v>
      </c>
      <c r="H443" s="149">
        <v>62.44</v>
      </c>
      <c r="I443" s="150"/>
      <c r="J443" s="151">
        <f>ROUND(I443*H443,2)</f>
        <v>0</v>
      </c>
      <c r="K443" s="152"/>
      <c r="L443" s="33"/>
      <c r="M443" s="153" t="s">
        <v>1</v>
      </c>
      <c r="N443" s="154" t="s">
        <v>38</v>
      </c>
      <c r="O443" s="58"/>
      <c r="P443" s="155">
        <f>O443*H443</f>
        <v>0</v>
      </c>
      <c r="Q443" s="155">
        <v>1.6900000000000001E-3</v>
      </c>
      <c r="R443" s="155">
        <f>Q443*H443</f>
        <v>0.10552360000000001</v>
      </c>
      <c r="S443" s="155">
        <v>0</v>
      </c>
      <c r="T443" s="156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57" t="s">
        <v>236</v>
      </c>
      <c r="AT443" s="157" t="s">
        <v>147</v>
      </c>
      <c r="AU443" s="157" t="s">
        <v>83</v>
      </c>
      <c r="AY443" s="17" t="s">
        <v>145</v>
      </c>
      <c r="BE443" s="158">
        <f>IF(N443="základní",J443,0)</f>
        <v>0</v>
      </c>
      <c r="BF443" s="158">
        <f>IF(N443="snížená",J443,0)</f>
        <v>0</v>
      </c>
      <c r="BG443" s="158">
        <f>IF(N443="zákl. přenesená",J443,0)</f>
        <v>0</v>
      </c>
      <c r="BH443" s="158">
        <f>IF(N443="sníž. přenesená",J443,0)</f>
        <v>0</v>
      </c>
      <c r="BI443" s="158">
        <f>IF(N443="nulová",J443,0)</f>
        <v>0</v>
      </c>
      <c r="BJ443" s="17" t="s">
        <v>81</v>
      </c>
      <c r="BK443" s="158">
        <f>ROUND(I443*H443,2)</f>
        <v>0</v>
      </c>
      <c r="BL443" s="17" t="s">
        <v>236</v>
      </c>
      <c r="BM443" s="157" t="s">
        <v>918</v>
      </c>
    </row>
    <row r="444" spans="1:65" s="13" customFormat="1" ht="10.199999999999999">
      <c r="B444" s="159"/>
      <c r="D444" s="160" t="s">
        <v>153</v>
      </c>
      <c r="E444" s="161" t="s">
        <v>1</v>
      </c>
      <c r="F444" s="162" t="s">
        <v>919</v>
      </c>
      <c r="H444" s="163">
        <v>62.44</v>
      </c>
      <c r="I444" s="164"/>
      <c r="L444" s="159"/>
      <c r="M444" s="165"/>
      <c r="N444" s="166"/>
      <c r="O444" s="166"/>
      <c r="P444" s="166"/>
      <c r="Q444" s="166"/>
      <c r="R444" s="166"/>
      <c r="S444" s="166"/>
      <c r="T444" s="167"/>
      <c r="AT444" s="161" t="s">
        <v>153</v>
      </c>
      <c r="AU444" s="161" t="s">
        <v>83</v>
      </c>
      <c r="AV444" s="13" t="s">
        <v>83</v>
      </c>
      <c r="AW444" s="13" t="s">
        <v>30</v>
      </c>
      <c r="AX444" s="13" t="s">
        <v>81</v>
      </c>
      <c r="AY444" s="161" t="s">
        <v>145</v>
      </c>
    </row>
    <row r="445" spans="1:65" s="2" customFormat="1" ht="24.15" customHeight="1">
      <c r="A445" s="32"/>
      <c r="B445" s="144"/>
      <c r="C445" s="145" t="s">
        <v>920</v>
      </c>
      <c r="D445" s="145" t="s">
        <v>147</v>
      </c>
      <c r="E445" s="146" t="s">
        <v>921</v>
      </c>
      <c r="F445" s="147" t="s">
        <v>922</v>
      </c>
      <c r="G445" s="148" t="s">
        <v>202</v>
      </c>
      <c r="H445" s="149">
        <v>80</v>
      </c>
      <c r="I445" s="150"/>
      <c r="J445" s="151">
        <f>ROUND(I445*H445,2)</f>
        <v>0</v>
      </c>
      <c r="K445" s="152"/>
      <c r="L445" s="33"/>
      <c r="M445" s="153" t="s">
        <v>1</v>
      </c>
      <c r="N445" s="154" t="s">
        <v>38</v>
      </c>
      <c r="O445" s="58"/>
      <c r="P445" s="155">
        <f>O445*H445</f>
        <v>0</v>
      </c>
      <c r="Q445" s="155">
        <v>2.0999999999999999E-3</v>
      </c>
      <c r="R445" s="155">
        <f>Q445*H445</f>
        <v>0.16799999999999998</v>
      </c>
      <c r="S445" s="155">
        <v>0</v>
      </c>
      <c r="T445" s="156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57" t="s">
        <v>236</v>
      </c>
      <c r="AT445" s="157" t="s">
        <v>147</v>
      </c>
      <c r="AU445" s="157" t="s">
        <v>83</v>
      </c>
      <c r="AY445" s="17" t="s">
        <v>145</v>
      </c>
      <c r="BE445" s="158">
        <f>IF(N445="základní",J445,0)</f>
        <v>0</v>
      </c>
      <c r="BF445" s="158">
        <f>IF(N445="snížená",J445,0)</f>
        <v>0</v>
      </c>
      <c r="BG445" s="158">
        <f>IF(N445="zákl. přenesená",J445,0)</f>
        <v>0</v>
      </c>
      <c r="BH445" s="158">
        <f>IF(N445="sníž. přenesená",J445,0)</f>
        <v>0</v>
      </c>
      <c r="BI445" s="158">
        <f>IF(N445="nulová",J445,0)</f>
        <v>0</v>
      </c>
      <c r="BJ445" s="17" t="s">
        <v>81</v>
      </c>
      <c r="BK445" s="158">
        <f>ROUND(I445*H445,2)</f>
        <v>0</v>
      </c>
      <c r="BL445" s="17" t="s">
        <v>236</v>
      </c>
      <c r="BM445" s="157" t="s">
        <v>923</v>
      </c>
    </row>
    <row r="446" spans="1:65" s="13" customFormat="1" ht="10.199999999999999">
      <c r="B446" s="159"/>
      <c r="D446" s="160" t="s">
        <v>153</v>
      </c>
      <c r="E446" s="161" t="s">
        <v>1</v>
      </c>
      <c r="F446" s="162" t="s">
        <v>924</v>
      </c>
      <c r="H446" s="163">
        <v>80</v>
      </c>
      <c r="I446" s="164"/>
      <c r="L446" s="159"/>
      <c r="M446" s="165"/>
      <c r="N446" s="166"/>
      <c r="O446" s="166"/>
      <c r="P446" s="166"/>
      <c r="Q446" s="166"/>
      <c r="R446" s="166"/>
      <c r="S446" s="166"/>
      <c r="T446" s="167"/>
      <c r="AT446" s="161" t="s">
        <v>153</v>
      </c>
      <c r="AU446" s="161" t="s">
        <v>83</v>
      </c>
      <c r="AV446" s="13" t="s">
        <v>83</v>
      </c>
      <c r="AW446" s="13" t="s">
        <v>30</v>
      </c>
      <c r="AX446" s="13" t="s">
        <v>81</v>
      </c>
      <c r="AY446" s="161" t="s">
        <v>145</v>
      </c>
    </row>
    <row r="447" spans="1:65" s="2" customFormat="1" ht="24.15" customHeight="1">
      <c r="A447" s="32"/>
      <c r="B447" s="144"/>
      <c r="C447" s="145" t="s">
        <v>925</v>
      </c>
      <c r="D447" s="145" t="s">
        <v>147</v>
      </c>
      <c r="E447" s="146" t="s">
        <v>926</v>
      </c>
      <c r="F447" s="147" t="s">
        <v>927</v>
      </c>
      <c r="G447" s="148" t="s">
        <v>479</v>
      </c>
      <c r="H447" s="194"/>
      <c r="I447" s="150"/>
      <c r="J447" s="151">
        <f>ROUND(I447*H447,2)</f>
        <v>0</v>
      </c>
      <c r="K447" s="152"/>
      <c r="L447" s="33"/>
      <c r="M447" s="153" t="s">
        <v>1</v>
      </c>
      <c r="N447" s="154" t="s">
        <v>38</v>
      </c>
      <c r="O447" s="58"/>
      <c r="P447" s="155">
        <f>O447*H447</f>
        <v>0</v>
      </c>
      <c r="Q447" s="155">
        <v>0</v>
      </c>
      <c r="R447" s="155">
        <f>Q447*H447</f>
        <v>0</v>
      </c>
      <c r="S447" s="155">
        <v>0</v>
      </c>
      <c r="T447" s="156">
        <f>S447*H447</f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57" t="s">
        <v>236</v>
      </c>
      <c r="AT447" s="157" t="s">
        <v>147</v>
      </c>
      <c r="AU447" s="157" t="s">
        <v>83</v>
      </c>
      <c r="AY447" s="17" t="s">
        <v>145</v>
      </c>
      <c r="BE447" s="158">
        <f>IF(N447="základní",J447,0)</f>
        <v>0</v>
      </c>
      <c r="BF447" s="158">
        <f>IF(N447="snížená",J447,0)</f>
        <v>0</v>
      </c>
      <c r="BG447" s="158">
        <f>IF(N447="zákl. přenesená",J447,0)</f>
        <v>0</v>
      </c>
      <c r="BH447" s="158">
        <f>IF(N447="sníž. přenesená",J447,0)</f>
        <v>0</v>
      </c>
      <c r="BI447" s="158">
        <f>IF(N447="nulová",J447,0)</f>
        <v>0</v>
      </c>
      <c r="BJ447" s="17" t="s">
        <v>81</v>
      </c>
      <c r="BK447" s="158">
        <f>ROUND(I447*H447,2)</f>
        <v>0</v>
      </c>
      <c r="BL447" s="17" t="s">
        <v>236</v>
      </c>
      <c r="BM447" s="157" t="s">
        <v>928</v>
      </c>
    </row>
    <row r="448" spans="1:65" s="12" customFormat="1" ht="22.8" customHeight="1">
      <c r="B448" s="131"/>
      <c r="D448" s="132" t="s">
        <v>72</v>
      </c>
      <c r="E448" s="142" t="s">
        <v>929</v>
      </c>
      <c r="F448" s="142" t="s">
        <v>930</v>
      </c>
      <c r="I448" s="134"/>
      <c r="J448" s="143">
        <f>BK448</f>
        <v>0</v>
      </c>
      <c r="L448" s="131"/>
      <c r="M448" s="136"/>
      <c r="N448" s="137"/>
      <c r="O448" s="137"/>
      <c r="P448" s="138">
        <f>SUM(P449:P455)</f>
        <v>0</v>
      </c>
      <c r="Q448" s="137"/>
      <c r="R448" s="138">
        <f>SUM(R449:R455)</f>
        <v>2.4762199999999996</v>
      </c>
      <c r="S448" s="137"/>
      <c r="T448" s="139">
        <f>SUM(T449:T455)</f>
        <v>0</v>
      </c>
      <c r="AR448" s="132" t="s">
        <v>83</v>
      </c>
      <c r="AT448" s="140" t="s">
        <v>72</v>
      </c>
      <c r="AU448" s="140" t="s">
        <v>81</v>
      </c>
      <c r="AY448" s="132" t="s">
        <v>145</v>
      </c>
      <c r="BK448" s="141">
        <f>SUM(BK449:BK455)</f>
        <v>0</v>
      </c>
    </row>
    <row r="449" spans="1:65" s="2" customFormat="1" ht="33" customHeight="1">
      <c r="A449" s="32"/>
      <c r="B449" s="144"/>
      <c r="C449" s="145" t="s">
        <v>931</v>
      </c>
      <c r="D449" s="145" t="s">
        <v>147</v>
      </c>
      <c r="E449" s="146" t="s">
        <v>932</v>
      </c>
      <c r="F449" s="147" t="s">
        <v>933</v>
      </c>
      <c r="G449" s="148" t="s">
        <v>150</v>
      </c>
      <c r="H449" s="149">
        <v>63</v>
      </c>
      <c r="I449" s="150"/>
      <c r="J449" s="151">
        <f>ROUND(I449*H449,2)</f>
        <v>0</v>
      </c>
      <c r="K449" s="152"/>
      <c r="L449" s="33"/>
      <c r="M449" s="153" t="s">
        <v>1</v>
      </c>
      <c r="N449" s="154" t="s">
        <v>38</v>
      </c>
      <c r="O449" s="58"/>
      <c r="P449" s="155">
        <f>O449*H449</f>
        <v>0</v>
      </c>
      <c r="Q449" s="155">
        <v>2.5999999999999998E-4</v>
      </c>
      <c r="R449" s="155">
        <f>Q449*H449</f>
        <v>1.6379999999999999E-2</v>
      </c>
      <c r="S449" s="155">
        <v>0</v>
      </c>
      <c r="T449" s="156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57" t="s">
        <v>236</v>
      </c>
      <c r="AT449" s="157" t="s">
        <v>147</v>
      </c>
      <c r="AU449" s="157" t="s">
        <v>83</v>
      </c>
      <c r="AY449" s="17" t="s">
        <v>145</v>
      </c>
      <c r="BE449" s="158">
        <f>IF(N449="základní",J449,0)</f>
        <v>0</v>
      </c>
      <c r="BF449" s="158">
        <f>IF(N449="snížená",J449,0)</f>
        <v>0</v>
      </c>
      <c r="BG449" s="158">
        <f>IF(N449="zákl. přenesená",J449,0)</f>
        <v>0</v>
      </c>
      <c r="BH449" s="158">
        <f>IF(N449="sníž. přenesená",J449,0)</f>
        <v>0</v>
      </c>
      <c r="BI449" s="158">
        <f>IF(N449="nulová",J449,0)</f>
        <v>0</v>
      </c>
      <c r="BJ449" s="17" t="s">
        <v>81</v>
      </c>
      <c r="BK449" s="158">
        <f>ROUND(I449*H449,2)</f>
        <v>0</v>
      </c>
      <c r="BL449" s="17" t="s">
        <v>236</v>
      </c>
      <c r="BM449" s="157" t="s">
        <v>934</v>
      </c>
    </row>
    <row r="450" spans="1:65" s="13" customFormat="1" ht="10.199999999999999">
      <c r="B450" s="159"/>
      <c r="D450" s="160" t="s">
        <v>153</v>
      </c>
      <c r="E450" s="161" t="s">
        <v>1</v>
      </c>
      <c r="F450" s="162" t="s">
        <v>935</v>
      </c>
      <c r="H450" s="163">
        <v>63</v>
      </c>
      <c r="I450" s="164"/>
      <c r="L450" s="159"/>
      <c r="M450" s="165"/>
      <c r="N450" s="166"/>
      <c r="O450" s="166"/>
      <c r="P450" s="166"/>
      <c r="Q450" s="166"/>
      <c r="R450" s="166"/>
      <c r="S450" s="166"/>
      <c r="T450" s="167"/>
      <c r="AT450" s="161" t="s">
        <v>153</v>
      </c>
      <c r="AU450" s="161" t="s">
        <v>83</v>
      </c>
      <c r="AV450" s="13" t="s">
        <v>83</v>
      </c>
      <c r="AW450" s="13" t="s">
        <v>30</v>
      </c>
      <c r="AX450" s="13" t="s">
        <v>81</v>
      </c>
      <c r="AY450" s="161" t="s">
        <v>145</v>
      </c>
    </row>
    <row r="451" spans="1:65" s="2" customFormat="1" ht="24.15" customHeight="1">
      <c r="A451" s="32"/>
      <c r="B451" s="144"/>
      <c r="C451" s="183" t="s">
        <v>936</v>
      </c>
      <c r="D451" s="183" t="s">
        <v>209</v>
      </c>
      <c r="E451" s="184" t="s">
        <v>937</v>
      </c>
      <c r="F451" s="185" t="s">
        <v>938</v>
      </c>
      <c r="G451" s="186" t="s">
        <v>150</v>
      </c>
      <c r="H451" s="187">
        <v>63</v>
      </c>
      <c r="I451" s="188"/>
      <c r="J451" s="189">
        <f>ROUND(I451*H451,2)</f>
        <v>0</v>
      </c>
      <c r="K451" s="190"/>
      <c r="L451" s="191"/>
      <c r="M451" s="192" t="s">
        <v>1</v>
      </c>
      <c r="N451" s="193" t="s">
        <v>38</v>
      </c>
      <c r="O451" s="58"/>
      <c r="P451" s="155">
        <f>O451*H451</f>
        <v>0</v>
      </c>
      <c r="Q451" s="155">
        <v>3.4720000000000001E-2</v>
      </c>
      <c r="R451" s="155">
        <f>Q451*H451</f>
        <v>2.18736</v>
      </c>
      <c r="S451" s="155">
        <v>0</v>
      </c>
      <c r="T451" s="156">
        <f>S451*H451</f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57" t="s">
        <v>469</v>
      </c>
      <c r="AT451" s="157" t="s">
        <v>209</v>
      </c>
      <c r="AU451" s="157" t="s">
        <v>83</v>
      </c>
      <c r="AY451" s="17" t="s">
        <v>145</v>
      </c>
      <c r="BE451" s="158">
        <f>IF(N451="základní",J451,0)</f>
        <v>0</v>
      </c>
      <c r="BF451" s="158">
        <f>IF(N451="snížená",J451,0)</f>
        <v>0</v>
      </c>
      <c r="BG451" s="158">
        <f>IF(N451="zákl. přenesená",J451,0)</f>
        <v>0</v>
      </c>
      <c r="BH451" s="158">
        <f>IF(N451="sníž. přenesená",J451,0)</f>
        <v>0</v>
      </c>
      <c r="BI451" s="158">
        <f>IF(N451="nulová",J451,0)</f>
        <v>0</v>
      </c>
      <c r="BJ451" s="17" t="s">
        <v>81</v>
      </c>
      <c r="BK451" s="158">
        <f>ROUND(I451*H451,2)</f>
        <v>0</v>
      </c>
      <c r="BL451" s="17" t="s">
        <v>236</v>
      </c>
      <c r="BM451" s="157" t="s">
        <v>939</v>
      </c>
    </row>
    <row r="452" spans="1:65" s="2" customFormat="1" ht="33" customHeight="1">
      <c r="A452" s="32"/>
      <c r="B452" s="144"/>
      <c r="C452" s="145" t="s">
        <v>940</v>
      </c>
      <c r="D452" s="145" t="s">
        <v>147</v>
      </c>
      <c r="E452" s="146" t="s">
        <v>941</v>
      </c>
      <c r="F452" s="147" t="s">
        <v>942</v>
      </c>
      <c r="G452" s="148" t="s">
        <v>150</v>
      </c>
      <c r="H452" s="149">
        <v>8</v>
      </c>
      <c r="I452" s="150"/>
      <c r="J452" s="151">
        <f>ROUND(I452*H452,2)</f>
        <v>0</v>
      </c>
      <c r="K452" s="152"/>
      <c r="L452" s="33"/>
      <c r="M452" s="153" t="s">
        <v>1</v>
      </c>
      <c r="N452" s="154" t="s">
        <v>38</v>
      </c>
      <c r="O452" s="58"/>
      <c r="P452" s="155">
        <f>O452*H452</f>
        <v>0</v>
      </c>
      <c r="Q452" s="155">
        <v>2.5999999999999998E-4</v>
      </c>
      <c r="R452" s="155">
        <f>Q452*H452</f>
        <v>2.0799999999999998E-3</v>
      </c>
      <c r="S452" s="155">
        <v>0</v>
      </c>
      <c r="T452" s="156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57" t="s">
        <v>236</v>
      </c>
      <c r="AT452" s="157" t="s">
        <v>147</v>
      </c>
      <c r="AU452" s="157" t="s">
        <v>83</v>
      </c>
      <c r="AY452" s="17" t="s">
        <v>145</v>
      </c>
      <c r="BE452" s="158">
        <f>IF(N452="základní",J452,0)</f>
        <v>0</v>
      </c>
      <c r="BF452" s="158">
        <f>IF(N452="snížená",J452,0)</f>
        <v>0</v>
      </c>
      <c r="BG452" s="158">
        <f>IF(N452="zákl. přenesená",J452,0)</f>
        <v>0</v>
      </c>
      <c r="BH452" s="158">
        <f>IF(N452="sníž. přenesená",J452,0)</f>
        <v>0</v>
      </c>
      <c r="BI452" s="158">
        <f>IF(N452="nulová",J452,0)</f>
        <v>0</v>
      </c>
      <c r="BJ452" s="17" t="s">
        <v>81</v>
      </c>
      <c r="BK452" s="158">
        <f>ROUND(I452*H452,2)</f>
        <v>0</v>
      </c>
      <c r="BL452" s="17" t="s">
        <v>236</v>
      </c>
      <c r="BM452" s="157" t="s">
        <v>943</v>
      </c>
    </row>
    <row r="453" spans="1:65" s="13" customFormat="1" ht="10.199999999999999">
      <c r="B453" s="159"/>
      <c r="D453" s="160" t="s">
        <v>153</v>
      </c>
      <c r="E453" s="161" t="s">
        <v>1</v>
      </c>
      <c r="F453" s="162" t="s">
        <v>944</v>
      </c>
      <c r="H453" s="163">
        <v>8</v>
      </c>
      <c r="I453" s="164"/>
      <c r="L453" s="159"/>
      <c r="M453" s="165"/>
      <c r="N453" s="166"/>
      <c r="O453" s="166"/>
      <c r="P453" s="166"/>
      <c r="Q453" s="166"/>
      <c r="R453" s="166"/>
      <c r="S453" s="166"/>
      <c r="T453" s="167"/>
      <c r="AT453" s="161" t="s">
        <v>153</v>
      </c>
      <c r="AU453" s="161" t="s">
        <v>83</v>
      </c>
      <c r="AV453" s="13" t="s">
        <v>83</v>
      </c>
      <c r="AW453" s="13" t="s">
        <v>30</v>
      </c>
      <c r="AX453" s="13" t="s">
        <v>81</v>
      </c>
      <c r="AY453" s="161" t="s">
        <v>145</v>
      </c>
    </row>
    <row r="454" spans="1:65" s="2" customFormat="1" ht="24.15" customHeight="1">
      <c r="A454" s="32"/>
      <c r="B454" s="144"/>
      <c r="C454" s="183" t="s">
        <v>945</v>
      </c>
      <c r="D454" s="183" t="s">
        <v>209</v>
      </c>
      <c r="E454" s="184" t="s">
        <v>946</v>
      </c>
      <c r="F454" s="185" t="s">
        <v>947</v>
      </c>
      <c r="G454" s="186" t="s">
        <v>150</v>
      </c>
      <c r="H454" s="187">
        <v>8</v>
      </c>
      <c r="I454" s="188"/>
      <c r="J454" s="189">
        <f>ROUND(I454*H454,2)</f>
        <v>0</v>
      </c>
      <c r="K454" s="190"/>
      <c r="L454" s="191"/>
      <c r="M454" s="192" t="s">
        <v>1</v>
      </c>
      <c r="N454" s="193" t="s">
        <v>38</v>
      </c>
      <c r="O454" s="58"/>
      <c r="P454" s="155">
        <f>O454*H454</f>
        <v>0</v>
      </c>
      <c r="Q454" s="155">
        <v>3.3799999999999997E-2</v>
      </c>
      <c r="R454" s="155">
        <f>Q454*H454</f>
        <v>0.27039999999999997</v>
      </c>
      <c r="S454" s="155">
        <v>0</v>
      </c>
      <c r="T454" s="156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57" t="s">
        <v>469</v>
      </c>
      <c r="AT454" s="157" t="s">
        <v>209</v>
      </c>
      <c r="AU454" s="157" t="s">
        <v>83</v>
      </c>
      <c r="AY454" s="17" t="s">
        <v>145</v>
      </c>
      <c r="BE454" s="158">
        <f>IF(N454="základní",J454,0)</f>
        <v>0</v>
      </c>
      <c r="BF454" s="158">
        <f>IF(N454="snížená",J454,0)</f>
        <v>0</v>
      </c>
      <c r="BG454" s="158">
        <f>IF(N454="zákl. přenesená",J454,0)</f>
        <v>0</v>
      </c>
      <c r="BH454" s="158">
        <f>IF(N454="sníž. přenesená",J454,0)</f>
        <v>0</v>
      </c>
      <c r="BI454" s="158">
        <f>IF(N454="nulová",J454,0)</f>
        <v>0</v>
      </c>
      <c r="BJ454" s="17" t="s">
        <v>81</v>
      </c>
      <c r="BK454" s="158">
        <f>ROUND(I454*H454,2)</f>
        <v>0</v>
      </c>
      <c r="BL454" s="17" t="s">
        <v>236</v>
      </c>
      <c r="BM454" s="157" t="s">
        <v>948</v>
      </c>
    </row>
    <row r="455" spans="1:65" s="2" customFormat="1" ht="24.15" customHeight="1">
      <c r="A455" s="32"/>
      <c r="B455" s="144"/>
      <c r="C455" s="145" t="s">
        <v>949</v>
      </c>
      <c r="D455" s="145" t="s">
        <v>147</v>
      </c>
      <c r="E455" s="146" t="s">
        <v>950</v>
      </c>
      <c r="F455" s="147" t="s">
        <v>951</v>
      </c>
      <c r="G455" s="148" t="s">
        <v>479</v>
      </c>
      <c r="H455" s="194"/>
      <c r="I455" s="150"/>
      <c r="J455" s="151">
        <f>ROUND(I455*H455,2)</f>
        <v>0</v>
      </c>
      <c r="K455" s="152"/>
      <c r="L455" s="33"/>
      <c r="M455" s="153" t="s">
        <v>1</v>
      </c>
      <c r="N455" s="154" t="s">
        <v>38</v>
      </c>
      <c r="O455" s="58"/>
      <c r="P455" s="155">
        <f>O455*H455</f>
        <v>0</v>
      </c>
      <c r="Q455" s="155">
        <v>0</v>
      </c>
      <c r="R455" s="155">
        <f>Q455*H455</f>
        <v>0</v>
      </c>
      <c r="S455" s="155">
        <v>0</v>
      </c>
      <c r="T455" s="156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57" t="s">
        <v>236</v>
      </c>
      <c r="AT455" s="157" t="s">
        <v>147</v>
      </c>
      <c r="AU455" s="157" t="s">
        <v>83</v>
      </c>
      <c r="AY455" s="17" t="s">
        <v>145</v>
      </c>
      <c r="BE455" s="158">
        <f>IF(N455="základní",J455,0)</f>
        <v>0</v>
      </c>
      <c r="BF455" s="158">
        <f>IF(N455="snížená",J455,0)</f>
        <v>0</v>
      </c>
      <c r="BG455" s="158">
        <f>IF(N455="zákl. přenesená",J455,0)</f>
        <v>0</v>
      </c>
      <c r="BH455" s="158">
        <f>IF(N455="sníž. přenesená",J455,0)</f>
        <v>0</v>
      </c>
      <c r="BI455" s="158">
        <f>IF(N455="nulová",J455,0)</f>
        <v>0</v>
      </c>
      <c r="BJ455" s="17" t="s">
        <v>81</v>
      </c>
      <c r="BK455" s="158">
        <f>ROUND(I455*H455,2)</f>
        <v>0</v>
      </c>
      <c r="BL455" s="17" t="s">
        <v>236</v>
      </c>
      <c r="BM455" s="157" t="s">
        <v>952</v>
      </c>
    </row>
    <row r="456" spans="1:65" s="12" customFormat="1" ht="22.8" customHeight="1">
      <c r="B456" s="131"/>
      <c r="D456" s="132" t="s">
        <v>72</v>
      </c>
      <c r="E456" s="142" t="s">
        <v>953</v>
      </c>
      <c r="F456" s="142" t="s">
        <v>954</v>
      </c>
      <c r="I456" s="134"/>
      <c r="J456" s="143">
        <f>BK456</f>
        <v>0</v>
      </c>
      <c r="L456" s="131"/>
      <c r="M456" s="136"/>
      <c r="N456" s="137"/>
      <c r="O456" s="137"/>
      <c r="P456" s="138">
        <f>SUM(P457:P467)</f>
        <v>0</v>
      </c>
      <c r="Q456" s="137"/>
      <c r="R456" s="138">
        <f>SUM(R457:R467)</f>
        <v>2.9019900000000001</v>
      </c>
      <c r="S456" s="137"/>
      <c r="T456" s="139">
        <f>SUM(T457:T467)</f>
        <v>0</v>
      </c>
      <c r="AR456" s="132" t="s">
        <v>83</v>
      </c>
      <c r="AT456" s="140" t="s">
        <v>72</v>
      </c>
      <c r="AU456" s="140" t="s">
        <v>81</v>
      </c>
      <c r="AY456" s="132" t="s">
        <v>145</v>
      </c>
      <c r="BK456" s="141">
        <f>SUM(BK457:BK467)</f>
        <v>0</v>
      </c>
    </row>
    <row r="457" spans="1:65" s="2" customFormat="1" ht="21.75" customHeight="1">
      <c r="A457" s="32"/>
      <c r="B457" s="144"/>
      <c r="C457" s="183" t="s">
        <v>955</v>
      </c>
      <c r="D457" s="183" t="s">
        <v>209</v>
      </c>
      <c r="E457" s="184" t="s">
        <v>956</v>
      </c>
      <c r="F457" s="185" t="s">
        <v>957</v>
      </c>
      <c r="G457" s="186" t="s">
        <v>150</v>
      </c>
      <c r="H457" s="187">
        <v>63</v>
      </c>
      <c r="I457" s="188"/>
      <c r="J457" s="189">
        <f>ROUND(I457*H457,2)</f>
        <v>0</v>
      </c>
      <c r="K457" s="190"/>
      <c r="L457" s="191"/>
      <c r="M457" s="192" t="s">
        <v>1</v>
      </c>
      <c r="N457" s="193" t="s">
        <v>38</v>
      </c>
      <c r="O457" s="58"/>
      <c r="P457" s="155">
        <f>O457*H457</f>
        <v>0</v>
      </c>
      <c r="Q457" s="155">
        <v>2.546E-2</v>
      </c>
      <c r="R457" s="155">
        <f>Q457*H457</f>
        <v>1.60398</v>
      </c>
      <c r="S457" s="155">
        <v>0</v>
      </c>
      <c r="T457" s="156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57" t="s">
        <v>469</v>
      </c>
      <c r="AT457" s="157" t="s">
        <v>209</v>
      </c>
      <c r="AU457" s="157" t="s">
        <v>83</v>
      </c>
      <c r="AY457" s="17" t="s">
        <v>145</v>
      </c>
      <c r="BE457" s="158">
        <f>IF(N457="základní",J457,0)</f>
        <v>0</v>
      </c>
      <c r="BF457" s="158">
        <f>IF(N457="snížená",J457,0)</f>
        <v>0</v>
      </c>
      <c r="BG457" s="158">
        <f>IF(N457="zákl. přenesená",J457,0)</f>
        <v>0</v>
      </c>
      <c r="BH457" s="158">
        <f>IF(N457="sníž. přenesená",J457,0)</f>
        <v>0</v>
      </c>
      <c r="BI457" s="158">
        <f>IF(N457="nulová",J457,0)</f>
        <v>0</v>
      </c>
      <c r="BJ457" s="17" t="s">
        <v>81</v>
      </c>
      <c r="BK457" s="158">
        <f>ROUND(I457*H457,2)</f>
        <v>0</v>
      </c>
      <c r="BL457" s="17" t="s">
        <v>236</v>
      </c>
      <c r="BM457" s="157" t="s">
        <v>958</v>
      </c>
    </row>
    <row r="458" spans="1:65" s="13" customFormat="1" ht="10.199999999999999">
      <c r="B458" s="159"/>
      <c r="D458" s="160" t="s">
        <v>153</v>
      </c>
      <c r="E458" s="161" t="s">
        <v>1</v>
      </c>
      <c r="F458" s="162" t="s">
        <v>935</v>
      </c>
      <c r="H458" s="163">
        <v>63</v>
      </c>
      <c r="I458" s="164"/>
      <c r="L458" s="159"/>
      <c r="M458" s="165"/>
      <c r="N458" s="166"/>
      <c r="O458" s="166"/>
      <c r="P458" s="166"/>
      <c r="Q458" s="166"/>
      <c r="R458" s="166"/>
      <c r="S458" s="166"/>
      <c r="T458" s="167"/>
      <c r="AT458" s="161" t="s">
        <v>153</v>
      </c>
      <c r="AU458" s="161" t="s">
        <v>83</v>
      </c>
      <c r="AV458" s="13" t="s">
        <v>83</v>
      </c>
      <c r="AW458" s="13" t="s">
        <v>30</v>
      </c>
      <c r="AX458" s="13" t="s">
        <v>81</v>
      </c>
      <c r="AY458" s="161" t="s">
        <v>145</v>
      </c>
    </row>
    <row r="459" spans="1:65" s="2" customFormat="1" ht="21.75" customHeight="1">
      <c r="A459" s="32"/>
      <c r="B459" s="144"/>
      <c r="C459" s="145" t="s">
        <v>959</v>
      </c>
      <c r="D459" s="145" t="s">
        <v>147</v>
      </c>
      <c r="E459" s="146" t="s">
        <v>960</v>
      </c>
      <c r="F459" s="147" t="s">
        <v>961</v>
      </c>
      <c r="G459" s="148" t="s">
        <v>282</v>
      </c>
      <c r="H459" s="149">
        <v>11</v>
      </c>
      <c r="I459" s="150"/>
      <c r="J459" s="151">
        <f>ROUND(I459*H459,2)</f>
        <v>0</v>
      </c>
      <c r="K459" s="152"/>
      <c r="L459" s="33"/>
      <c r="M459" s="153" t="s">
        <v>1</v>
      </c>
      <c r="N459" s="154" t="s">
        <v>38</v>
      </c>
      <c r="O459" s="58"/>
      <c r="P459" s="155">
        <f>O459*H459</f>
        <v>0</v>
      </c>
      <c r="Q459" s="155">
        <v>0</v>
      </c>
      <c r="R459" s="155">
        <f>Q459*H459</f>
        <v>0</v>
      </c>
      <c r="S459" s="155">
        <v>0</v>
      </c>
      <c r="T459" s="156">
        <f>S459*H459</f>
        <v>0</v>
      </c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157" t="s">
        <v>236</v>
      </c>
      <c r="AT459" s="157" t="s">
        <v>147</v>
      </c>
      <c r="AU459" s="157" t="s">
        <v>83</v>
      </c>
      <c r="AY459" s="17" t="s">
        <v>145</v>
      </c>
      <c r="BE459" s="158">
        <f>IF(N459="základní",J459,0)</f>
        <v>0</v>
      </c>
      <c r="BF459" s="158">
        <f>IF(N459="snížená",J459,0)</f>
        <v>0</v>
      </c>
      <c r="BG459" s="158">
        <f>IF(N459="zákl. přenesená",J459,0)</f>
        <v>0</v>
      </c>
      <c r="BH459" s="158">
        <f>IF(N459="sníž. přenesená",J459,0)</f>
        <v>0</v>
      </c>
      <c r="BI459" s="158">
        <f>IF(N459="nulová",J459,0)</f>
        <v>0</v>
      </c>
      <c r="BJ459" s="17" t="s">
        <v>81</v>
      </c>
      <c r="BK459" s="158">
        <f>ROUND(I459*H459,2)</f>
        <v>0</v>
      </c>
      <c r="BL459" s="17" t="s">
        <v>236</v>
      </c>
      <c r="BM459" s="157" t="s">
        <v>962</v>
      </c>
    </row>
    <row r="460" spans="1:65" s="13" customFormat="1" ht="10.199999999999999">
      <c r="B460" s="159"/>
      <c r="D460" s="160" t="s">
        <v>153</v>
      </c>
      <c r="E460" s="161" t="s">
        <v>1</v>
      </c>
      <c r="F460" s="162" t="s">
        <v>258</v>
      </c>
      <c r="H460" s="163">
        <v>11</v>
      </c>
      <c r="I460" s="164"/>
      <c r="L460" s="159"/>
      <c r="M460" s="165"/>
      <c r="N460" s="166"/>
      <c r="O460" s="166"/>
      <c r="P460" s="166"/>
      <c r="Q460" s="166"/>
      <c r="R460" s="166"/>
      <c r="S460" s="166"/>
      <c r="T460" s="167"/>
      <c r="AT460" s="161" t="s">
        <v>153</v>
      </c>
      <c r="AU460" s="161" t="s">
        <v>83</v>
      </c>
      <c r="AV460" s="13" t="s">
        <v>83</v>
      </c>
      <c r="AW460" s="13" t="s">
        <v>30</v>
      </c>
      <c r="AX460" s="13" t="s">
        <v>81</v>
      </c>
      <c r="AY460" s="161" t="s">
        <v>145</v>
      </c>
    </row>
    <row r="461" spans="1:65" s="2" customFormat="1" ht="24.15" customHeight="1">
      <c r="A461" s="32"/>
      <c r="B461" s="144"/>
      <c r="C461" s="183" t="s">
        <v>963</v>
      </c>
      <c r="D461" s="183" t="s">
        <v>209</v>
      </c>
      <c r="E461" s="184" t="s">
        <v>964</v>
      </c>
      <c r="F461" s="185" t="s">
        <v>965</v>
      </c>
      <c r="G461" s="186" t="s">
        <v>282</v>
      </c>
      <c r="H461" s="187">
        <v>3</v>
      </c>
      <c r="I461" s="188"/>
      <c r="J461" s="189">
        <f>ROUND(I461*H461,2)</f>
        <v>0</v>
      </c>
      <c r="K461" s="190"/>
      <c r="L461" s="191"/>
      <c r="M461" s="192" t="s">
        <v>1</v>
      </c>
      <c r="N461" s="193" t="s">
        <v>38</v>
      </c>
      <c r="O461" s="58"/>
      <c r="P461" s="155">
        <f>O461*H461</f>
        <v>0</v>
      </c>
      <c r="Q461" s="155">
        <v>0.104</v>
      </c>
      <c r="R461" s="155">
        <f>Q461*H461</f>
        <v>0.312</v>
      </c>
      <c r="S461" s="155">
        <v>0</v>
      </c>
      <c r="T461" s="156">
        <f>S461*H461</f>
        <v>0</v>
      </c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R461" s="157" t="s">
        <v>469</v>
      </c>
      <c r="AT461" s="157" t="s">
        <v>209</v>
      </c>
      <c r="AU461" s="157" t="s">
        <v>83</v>
      </c>
      <c r="AY461" s="17" t="s">
        <v>145</v>
      </c>
      <c r="BE461" s="158">
        <f>IF(N461="základní",J461,0)</f>
        <v>0</v>
      </c>
      <c r="BF461" s="158">
        <f>IF(N461="snížená",J461,0)</f>
        <v>0</v>
      </c>
      <c r="BG461" s="158">
        <f>IF(N461="zákl. přenesená",J461,0)</f>
        <v>0</v>
      </c>
      <c r="BH461" s="158">
        <f>IF(N461="sníž. přenesená",J461,0)</f>
        <v>0</v>
      </c>
      <c r="BI461" s="158">
        <f>IF(N461="nulová",J461,0)</f>
        <v>0</v>
      </c>
      <c r="BJ461" s="17" t="s">
        <v>81</v>
      </c>
      <c r="BK461" s="158">
        <f>ROUND(I461*H461,2)</f>
        <v>0</v>
      </c>
      <c r="BL461" s="17" t="s">
        <v>236</v>
      </c>
      <c r="BM461" s="157" t="s">
        <v>966</v>
      </c>
    </row>
    <row r="462" spans="1:65" s="2" customFormat="1" ht="24.15" customHeight="1">
      <c r="A462" s="32"/>
      <c r="B462" s="144"/>
      <c r="C462" s="183" t="s">
        <v>967</v>
      </c>
      <c r="D462" s="183" t="s">
        <v>209</v>
      </c>
      <c r="E462" s="184" t="s">
        <v>968</v>
      </c>
      <c r="F462" s="185" t="s">
        <v>969</v>
      </c>
      <c r="G462" s="186" t="s">
        <v>282</v>
      </c>
      <c r="H462" s="187">
        <v>8</v>
      </c>
      <c r="I462" s="188"/>
      <c r="J462" s="189">
        <f>ROUND(I462*H462,2)</f>
        <v>0</v>
      </c>
      <c r="K462" s="190"/>
      <c r="L462" s="191"/>
      <c r="M462" s="192" t="s">
        <v>1</v>
      </c>
      <c r="N462" s="193" t="s">
        <v>38</v>
      </c>
      <c r="O462" s="58"/>
      <c r="P462" s="155">
        <f>O462*H462</f>
        <v>0</v>
      </c>
      <c r="Q462" s="155">
        <v>0.104</v>
      </c>
      <c r="R462" s="155">
        <f>Q462*H462</f>
        <v>0.83199999999999996</v>
      </c>
      <c r="S462" s="155">
        <v>0</v>
      </c>
      <c r="T462" s="156">
        <f>S462*H462</f>
        <v>0</v>
      </c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R462" s="157" t="s">
        <v>469</v>
      </c>
      <c r="AT462" s="157" t="s">
        <v>209</v>
      </c>
      <c r="AU462" s="157" t="s">
        <v>83</v>
      </c>
      <c r="AY462" s="17" t="s">
        <v>145</v>
      </c>
      <c r="BE462" s="158">
        <f>IF(N462="základní",J462,0)</f>
        <v>0</v>
      </c>
      <c r="BF462" s="158">
        <f>IF(N462="snížená",J462,0)</f>
        <v>0</v>
      </c>
      <c r="BG462" s="158">
        <f>IF(N462="zákl. přenesená",J462,0)</f>
        <v>0</v>
      </c>
      <c r="BH462" s="158">
        <f>IF(N462="sníž. přenesená",J462,0)</f>
        <v>0</v>
      </c>
      <c r="BI462" s="158">
        <f>IF(N462="nulová",J462,0)</f>
        <v>0</v>
      </c>
      <c r="BJ462" s="17" t="s">
        <v>81</v>
      </c>
      <c r="BK462" s="158">
        <f>ROUND(I462*H462,2)</f>
        <v>0</v>
      </c>
      <c r="BL462" s="17" t="s">
        <v>236</v>
      </c>
      <c r="BM462" s="157" t="s">
        <v>970</v>
      </c>
    </row>
    <row r="463" spans="1:65" s="2" customFormat="1" ht="16.5" customHeight="1">
      <c r="A463" s="32"/>
      <c r="B463" s="144"/>
      <c r="C463" s="145" t="s">
        <v>971</v>
      </c>
      <c r="D463" s="145" t="s">
        <v>147</v>
      </c>
      <c r="E463" s="146" t="s">
        <v>972</v>
      </c>
      <c r="F463" s="147" t="s">
        <v>973</v>
      </c>
      <c r="G463" s="148" t="s">
        <v>282</v>
      </c>
      <c r="H463" s="149">
        <v>2</v>
      </c>
      <c r="I463" s="150"/>
      <c r="J463" s="151">
        <f>ROUND(I463*H463,2)</f>
        <v>0</v>
      </c>
      <c r="K463" s="152"/>
      <c r="L463" s="33"/>
      <c r="M463" s="153" t="s">
        <v>1</v>
      </c>
      <c r="N463" s="154" t="s">
        <v>38</v>
      </c>
      <c r="O463" s="58"/>
      <c r="P463" s="155">
        <f>O463*H463</f>
        <v>0</v>
      </c>
      <c r="Q463" s="155">
        <v>0</v>
      </c>
      <c r="R463" s="155">
        <f>Q463*H463</f>
        <v>0</v>
      </c>
      <c r="S463" s="155">
        <v>0</v>
      </c>
      <c r="T463" s="156">
        <f>S463*H463</f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57" t="s">
        <v>236</v>
      </c>
      <c r="AT463" s="157" t="s">
        <v>147</v>
      </c>
      <c r="AU463" s="157" t="s">
        <v>83</v>
      </c>
      <c r="AY463" s="17" t="s">
        <v>145</v>
      </c>
      <c r="BE463" s="158">
        <f>IF(N463="základní",J463,0)</f>
        <v>0</v>
      </c>
      <c r="BF463" s="158">
        <f>IF(N463="snížená",J463,0)</f>
        <v>0</v>
      </c>
      <c r="BG463" s="158">
        <f>IF(N463="zákl. přenesená",J463,0)</f>
        <v>0</v>
      </c>
      <c r="BH463" s="158">
        <f>IF(N463="sníž. přenesená",J463,0)</f>
        <v>0</v>
      </c>
      <c r="BI463" s="158">
        <f>IF(N463="nulová",J463,0)</f>
        <v>0</v>
      </c>
      <c r="BJ463" s="17" t="s">
        <v>81</v>
      </c>
      <c r="BK463" s="158">
        <f>ROUND(I463*H463,2)</f>
        <v>0</v>
      </c>
      <c r="BL463" s="17" t="s">
        <v>236</v>
      </c>
      <c r="BM463" s="157" t="s">
        <v>974</v>
      </c>
    </row>
    <row r="464" spans="1:65" s="13" customFormat="1" ht="10.199999999999999">
      <c r="B464" s="159"/>
      <c r="D464" s="160" t="s">
        <v>153</v>
      </c>
      <c r="E464" s="161" t="s">
        <v>1</v>
      </c>
      <c r="F464" s="162" t="s">
        <v>83</v>
      </c>
      <c r="H464" s="163">
        <v>2</v>
      </c>
      <c r="I464" s="164"/>
      <c r="L464" s="159"/>
      <c r="M464" s="165"/>
      <c r="N464" s="166"/>
      <c r="O464" s="166"/>
      <c r="P464" s="166"/>
      <c r="Q464" s="166"/>
      <c r="R464" s="166"/>
      <c r="S464" s="166"/>
      <c r="T464" s="167"/>
      <c r="AT464" s="161" t="s">
        <v>153</v>
      </c>
      <c r="AU464" s="161" t="s">
        <v>83</v>
      </c>
      <c r="AV464" s="13" t="s">
        <v>83</v>
      </c>
      <c r="AW464" s="13" t="s">
        <v>30</v>
      </c>
      <c r="AX464" s="13" t="s">
        <v>81</v>
      </c>
      <c r="AY464" s="161" t="s">
        <v>145</v>
      </c>
    </row>
    <row r="465" spans="1:65" s="2" customFormat="1" ht="16.5" customHeight="1">
      <c r="A465" s="32"/>
      <c r="B465" s="144"/>
      <c r="C465" s="183" t="s">
        <v>975</v>
      </c>
      <c r="D465" s="183" t="s">
        <v>209</v>
      </c>
      <c r="E465" s="184" t="s">
        <v>976</v>
      </c>
      <c r="F465" s="185" t="s">
        <v>977</v>
      </c>
      <c r="G465" s="186" t="s">
        <v>282</v>
      </c>
      <c r="H465" s="187">
        <v>2</v>
      </c>
      <c r="I465" s="188"/>
      <c r="J465" s="189">
        <f>ROUND(I465*H465,2)</f>
        <v>0</v>
      </c>
      <c r="K465" s="190"/>
      <c r="L465" s="191"/>
      <c r="M465" s="192" t="s">
        <v>1</v>
      </c>
      <c r="N465" s="193" t="s">
        <v>38</v>
      </c>
      <c r="O465" s="58"/>
      <c r="P465" s="155">
        <f>O465*H465</f>
        <v>0</v>
      </c>
      <c r="Q465" s="155">
        <v>7.6999999999999999E-2</v>
      </c>
      <c r="R465" s="155">
        <f>Q465*H465</f>
        <v>0.154</v>
      </c>
      <c r="S465" s="155">
        <v>0</v>
      </c>
      <c r="T465" s="156">
        <f>S465*H465</f>
        <v>0</v>
      </c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R465" s="157" t="s">
        <v>469</v>
      </c>
      <c r="AT465" s="157" t="s">
        <v>209</v>
      </c>
      <c r="AU465" s="157" t="s">
        <v>83</v>
      </c>
      <c r="AY465" s="17" t="s">
        <v>145</v>
      </c>
      <c r="BE465" s="158">
        <f>IF(N465="základní",J465,0)</f>
        <v>0</v>
      </c>
      <c r="BF465" s="158">
        <f>IF(N465="snížená",J465,0)</f>
        <v>0</v>
      </c>
      <c r="BG465" s="158">
        <f>IF(N465="zákl. přenesená",J465,0)</f>
        <v>0</v>
      </c>
      <c r="BH465" s="158">
        <f>IF(N465="sníž. přenesená",J465,0)</f>
        <v>0</v>
      </c>
      <c r="BI465" s="158">
        <f>IF(N465="nulová",J465,0)</f>
        <v>0</v>
      </c>
      <c r="BJ465" s="17" t="s">
        <v>81</v>
      </c>
      <c r="BK465" s="158">
        <f>ROUND(I465*H465,2)</f>
        <v>0</v>
      </c>
      <c r="BL465" s="17" t="s">
        <v>236</v>
      </c>
      <c r="BM465" s="157" t="s">
        <v>978</v>
      </c>
    </row>
    <row r="466" spans="1:65" s="2" customFormat="1" ht="16.5" customHeight="1">
      <c r="A466" s="32"/>
      <c r="B466" s="144"/>
      <c r="C466" s="145" t="s">
        <v>979</v>
      </c>
      <c r="D466" s="145" t="s">
        <v>147</v>
      </c>
      <c r="E466" s="146" t="s">
        <v>980</v>
      </c>
      <c r="F466" s="147" t="s">
        <v>981</v>
      </c>
      <c r="G466" s="148" t="s">
        <v>450</v>
      </c>
      <c r="H466" s="149">
        <v>1</v>
      </c>
      <c r="I466" s="150"/>
      <c r="J466" s="151">
        <f>ROUND(I466*H466,2)</f>
        <v>0</v>
      </c>
      <c r="K466" s="152"/>
      <c r="L466" s="33"/>
      <c r="M466" s="153" t="s">
        <v>1</v>
      </c>
      <c r="N466" s="154" t="s">
        <v>38</v>
      </c>
      <c r="O466" s="58"/>
      <c r="P466" s="155">
        <f>O466*H466</f>
        <v>0</v>
      </c>
      <c r="Q466" s="155">
        <v>1.0000000000000001E-5</v>
      </c>
      <c r="R466" s="155">
        <f>Q466*H466</f>
        <v>1.0000000000000001E-5</v>
      </c>
      <c r="S466" s="155">
        <v>0</v>
      </c>
      <c r="T466" s="156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57" t="s">
        <v>236</v>
      </c>
      <c r="AT466" s="157" t="s">
        <v>147</v>
      </c>
      <c r="AU466" s="157" t="s">
        <v>83</v>
      </c>
      <c r="AY466" s="17" t="s">
        <v>145</v>
      </c>
      <c r="BE466" s="158">
        <f>IF(N466="základní",J466,0)</f>
        <v>0</v>
      </c>
      <c r="BF466" s="158">
        <f>IF(N466="snížená",J466,0)</f>
        <v>0</v>
      </c>
      <c r="BG466" s="158">
        <f>IF(N466="zákl. přenesená",J466,0)</f>
        <v>0</v>
      </c>
      <c r="BH466" s="158">
        <f>IF(N466="sníž. přenesená",J466,0)</f>
        <v>0</v>
      </c>
      <c r="BI466" s="158">
        <f>IF(N466="nulová",J466,0)</f>
        <v>0</v>
      </c>
      <c r="BJ466" s="17" t="s">
        <v>81</v>
      </c>
      <c r="BK466" s="158">
        <f>ROUND(I466*H466,2)</f>
        <v>0</v>
      </c>
      <c r="BL466" s="17" t="s">
        <v>236</v>
      </c>
      <c r="BM466" s="157" t="s">
        <v>982</v>
      </c>
    </row>
    <row r="467" spans="1:65" s="2" customFormat="1" ht="24.15" customHeight="1">
      <c r="A467" s="32"/>
      <c r="B467" s="144"/>
      <c r="C467" s="145" t="s">
        <v>983</v>
      </c>
      <c r="D467" s="145" t="s">
        <v>147</v>
      </c>
      <c r="E467" s="146" t="s">
        <v>984</v>
      </c>
      <c r="F467" s="147" t="s">
        <v>985</v>
      </c>
      <c r="G467" s="148" t="s">
        <v>479</v>
      </c>
      <c r="H467" s="194"/>
      <c r="I467" s="150"/>
      <c r="J467" s="151">
        <f>ROUND(I467*H467,2)</f>
        <v>0</v>
      </c>
      <c r="K467" s="152"/>
      <c r="L467" s="33"/>
      <c r="M467" s="153" t="s">
        <v>1</v>
      </c>
      <c r="N467" s="154" t="s">
        <v>38</v>
      </c>
      <c r="O467" s="58"/>
      <c r="P467" s="155">
        <f>O467*H467</f>
        <v>0</v>
      </c>
      <c r="Q467" s="155">
        <v>0</v>
      </c>
      <c r="R467" s="155">
        <f>Q467*H467</f>
        <v>0</v>
      </c>
      <c r="S467" s="155">
        <v>0</v>
      </c>
      <c r="T467" s="156">
        <f>S467*H467</f>
        <v>0</v>
      </c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R467" s="157" t="s">
        <v>236</v>
      </c>
      <c r="AT467" s="157" t="s">
        <v>147</v>
      </c>
      <c r="AU467" s="157" t="s">
        <v>83</v>
      </c>
      <c r="AY467" s="17" t="s">
        <v>145</v>
      </c>
      <c r="BE467" s="158">
        <f>IF(N467="základní",J467,0)</f>
        <v>0</v>
      </c>
      <c r="BF467" s="158">
        <f>IF(N467="snížená",J467,0)</f>
        <v>0</v>
      </c>
      <c r="BG467" s="158">
        <f>IF(N467="zákl. přenesená",J467,0)</f>
        <v>0</v>
      </c>
      <c r="BH467" s="158">
        <f>IF(N467="sníž. přenesená",J467,0)</f>
        <v>0</v>
      </c>
      <c r="BI467" s="158">
        <f>IF(N467="nulová",J467,0)</f>
        <v>0</v>
      </c>
      <c r="BJ467" s="17" t="s">
        <v>81</v>
      </c>
      <c r="BK467" s="158">
        <f>ROUND(I467*H467,2)</f>
        <v>0</v>
      </c>
      <c r="BL467" s="17" t="s">
        <v>236</v>
      </c>
      <c r="BM467" s="157" t="s">
        <v>986</v>
      </c>
    </row>
    <row r="468" spans="1:65" s="12" customFormat="1" ht="22.8" customHeight="1">
      <c r="B468" s="131"/>
      <c r="D468" s="132" t="s">
        <v>72</v>
      </c>
      <c r="E468" s="142" t="s">
        <v>987</v>
      </c>
      <c r="F468" s="142" t="s">
        <v>988</v>
      </c>
      <c r="I468" s="134"/>
      <c r="J468" s="143">
        <f>BK468</f>
        <v>0</v>
      </c>
      <c r="L468" s="131"/>
      <c r="M468" s="136"/>
      <c r="N468" s="137"/>
      <c r="O468" s="137"/>
      <c r="P468" s="138">
        <f>SUM(P469:P471)</f>
        <v>0</v>
      </c>
      <c r="Q468" s="137"/>
      <c r="R468" s="138">
        <f>SUM(R469:R471)</f>
        <v>5.4480000000000001E-2</v>
      </c>
      <c r="S468" s="137"/>
      <c r="T468" s="139">
        <f>SUM(T469:T471)</f>
        <v>0</v>
      </c>
      <c r="AR468" s="132" t="s">
        <v>83</v>
      </c>
      <c r="AT468" s="140" t="s">
        <v>72</v>
      </c>
      <c r="AU468" s="140" t="s">
        <v>81</v>
      </c>
      <c r="AY468" s="132" t="s">
        <v>145</v>
      </c>
      <c r="BK468" s="141">
        <f>SUM(BK469:BK471)</f>
        <v>0</v>
      </c>
    </row>
    <row r="469" spans="1:65" s="2" customFormat="1" ht="16.5" customHeight="1">
      <c r="A469" s="32"/>
      <c r="B469" s="144"/>
      <c r="C469" s="145" t="s">
        <v>989</v>
      </c>
      <c r="D469" s="145" t="s">
        <v>147</v>
      </c>
      <c r="E469" s="146" t="s">
        <v>990</v>
      </c>
      <c r="F469" s="147" t="s">
        <v>991</v>
      </c>
      <c r="G469" s="148" t="s">
        <v>202</v>
      </c>
      <c r="H469" s="149">
        <v>54</v>
      </c>
      <c r="I469" s="150"/>
      <c r="J469" s="151">
        <f>ROUND(I469*H469,2)</f>
        <v>0</v>
      </c>
      <c r="K469" s="152"/>
      <c r="L469" s="33"/>
      <c r="M469" s="153" t="s">
        <v>1</v>
      </c>
      <c r="N469" s="154" t="s">
        <v>38</v>
      </c>
      <c r="O469" s="58"/>
      <c r="P469" s="155">
        <f>O469*H469</f>
        <v>0</v>
      </c>
      <c r="Q469" s="155">
        <v>2.4000000000000001E-4</v>
      </c>
      <c r="R469" s="155">
        <f>Q469*H469</f>
        <v>1.2960000000000001E-2</v>
      </c>
      <c r="S469" s="155">
        <v>0</v>
      </c>
      <c r="T469" s="156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57" t="s">
        <v>236</v>
      </c>
      <c r="AT469" s="157" t="s">
        <v>147</v>
      </c>
      <c r="AU469" s="157" t="s">
        <v>83</v>
      </c>
      <c r="AY469" s="17" t="s">
        <v>145</v>
      </c>
      <c r="BE469" s="158">
        <f>IF(N469="základní",J469,0)</f>
        <v>0</v>
      </c>
      <c r="BF469" s="158">
        <f>IF(N469="snížená",J469,0)</f>
        <v>0</v>
      </c>
      <c r="BG469" s="158">
        <f>IF(N469="zákl. přenesená",J469,0)</f>
        <v>0</v>
      </c>
      <c r="BH469" s="158">
        <f>IF(N469="sníž. přenesená",J469,0)</f>
        <v>0</v>
      </c>
      <c r="BI469" s="158">
        <f>IF(N469="nulová",J469,0)</f>
        <v>0</v>
      </c>
      <c r="BJ469" s="17" t="s">
        <v>81</v>
      </c>
      <c r="BK469" s="158">
        <f>ROUND(I469*H469,2)</f>
        <v>0</v>
      </c>
      <c r="BL469" s="17" t="s">
        <v>236</v>
      </c>
      <c r="BM469" s="157" t="s">
        <v>992</v>
      </c>
    </row>
    <row r="470" spans="1:65" s="2" customFormat="1" ht="24.15" customHeight="1">
      <c r="A470" s="32"/>
      <c r="B470" s="144"/>
      <c r="C470" s="145" t="s">
        <v>993</v>
      </c>
      <c r="D470" s="145" t="s">
        <v>147</v>
      </c>
      <c r="E470" s="146" t="s">
        <v>994</v>
      </c>
      <c r="F470" s="147" t="s">
        <v>995</v>
      </c>
      <c r="G470" s="148" t="s">
        <v>202</v>
      </c>
      <c r="H470" s="149">
        <v>95.5</v>
      </c>
      <c r="I470" s="150"/>
      <c r="J470" s="151">
        <f>ROUND(I470*H470,2)</f>
        <v>0</v>
      </c>
      <c r="K470" s="152"/>
      <c r="L470" s="33"/>
      <c r="M470" s="153" t="s">
        <v>1</v>
      </c>
      <c r="N470" s="154" t="s">
        <v>38</v>
      </c>
      <c r="O470" s="58"/>
      <c r="P470" s="155">
        <f>O470*H470</f>
        <v>0</v>
      </c>
      <c r="Q470" s="155">
        <v>2.4000000000000001E-4</v>
      </c>
      <c r="R470" s="155">
        <f>Q470*H470</f>
        <v>2.2919999999999999E-2</v>
      </c>
      <c r="S470" s="155">
        <v>0</v>
      </c>
      <c r="T470" s="156">
        <f>S470*H470</f>
        <v>0</v>
      </c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R470" s="157" t="s">
        <v>236</v>
      </c>
      <c r="AT470" s="157" t="s">
        <v>147</v>
      </c>
      <c r="AU470" s="157" t="s">
        <v>83</v>
      </c>
      <c r="AY470" s="17" t="s">
        <v>145</v>
      </c>
      <c r="BE470" s="158">
        <f>IF(N470="základní",J470,0)</f>
        <v>0</v>
      </c>
      <c r="BF470" s="158">
        <f>IF(N470="snížená",J470,0)</f>
        <v>0</v>
      </c>
      <c r="BG470" s="158">
        <f>IF(N470="zákl. přenesená",J470,0)</f>
        <v>0</v>
      </c>
      <c r="BH470" s="158">
        <f>IF(N470="sníž. přenesená",J470,0)</f>
        <v>0</v>
      </c>
      <c r="BI470" s="158">
        <f>IF(N470="nulová",J470,0)</f>
        <v>0</v>
      </c>
      <c r="BJ470" s="17" t="s">
        <v>81</v>
      </c>
      <c r="BK470" s="158">
        <f>ROUND(I470*H470,2)</f>
        <v>0</v>
      </c>
      <c r="BL470" s="17" t="s">
        <v>236</v>
      </c>
      <c r="BM470" s="157" t="s">
        <v>996</v>
      </c>
    </row>
    <row r="471" spans="1:65" s="2" customFormat="1" ht="24.15" customHeight="1">
      <c r="A471" s="32"/>
      <c r="B471" s="144"/>
      <c r="C471" s="145" t="s">
        <v>997</v>
      </c>
      <c r="D471" s="145" t="s">
        <v>147</v>
      </c>
      <c r="E471" s="146" t="s">
        <v>998</v>
      </c>
      <c r="F471" s="147" t="s">
        <v>999</v>
      </c>
      <c r="G471" s="148" t="s">
        <v>202</v>
      </c>
      <c r="H471" s="149">
        <v>77.5</v>
      </c>
      <c r="I471" s="150"/>
      <c r="J471" s="151">
        <f>ROUND(I471*H471,2)</f>
        <v>0</v>
      </c>
      <c r="K471" s="152"/>
      <c r="L471" s="33"/>
      <c r="M471" s="153" t="s">
        <v>1</v>
      </c>
      <c r="N471" s="154" t="s">
        <v>38</v>
      </c>
      <c r="O471" s="58"/>
      <c r="P471" s="155">
        <f>O471*H471</f>
        <v>0</v>
      </c>
      <c r="Q471" s="155">
        <v>2.4000000000000001E-4</v>
      </c>
      <c r="R471" s="155">
        <f>Q471*H471</f>
        <v>1.8600000000000002E-2</v>
      </c>
      <c r="S471" s="155">
        <v>0</v>
      </c>
      <c r="T471" s="156">
        <f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57" t="s">
        <v>236</v>
      </c>
      <c r="AT471" s="157" t="s">
        <v>147</v>
      </c>
      <c r="AU471" s="157" t="s">
        <v>83</v>
      </c>
      <c r="AY471" s="17" t="s">
        <v>145</v>
      </c>
      <c r="BE471" s="158">
        <f>IF(N471="základní",J471,0)</f>
        <v>0</v>
      </c>
      <c r="BF471" s="158">
        <f>IF(N471="snížená",J471,0)</f>
        <v>0</v>
      </c>
      <c r="BG471" s="158">
        <f>IF(N471="zákl. přenesená",J471,0)</f>
        <v>0</v>
      </c>
      <c r="BH471" s="158">
        <f>IF(N471="sníž. přenesená",J471,0)</f>
        <v>0</v>
      </c>
      <c r="BI471" s="158">
        <f>IF(N471="nulová",J471,0)</f>
        <v>0</v>
      </c>
      <c r="BJ471" s="17" t="s">
        <v>81</v>
      </c>
      <c r="BK471" s="158">
        <f>ROUND(I471*H471,2)</f>
        <v>0</v>
      </c>
      <c r="BL471" s="17" t="s">
        <v>236</v>
      </c>
      <c r="BM471" s="157" t="s">
        <v>1000</v>
      </c>
    </row>
    <row r="472" spans="1:65" s="12" customFormat="1" ht="22.8" customHeight="1">
      <c r="B472" s="131"/>
      <c r="D472" s="132" t="s">
        <v>72</v>
      </c>
      <c r="E472" s="142" t="s">
        <v>1001</v>
      </c>
      <c r="F472" s="142" t="s">
        <v>1002</v>
      </c>
      <c r="I472" s="134"/>
      <c r="J472" s="143">
        <f>BK472</f>
        <v>0</v>
      </c>
      <c r="L472" s="131"/>
      <c r="M472" s="136"/>
      <c r="N472" s="137"/>
      <c r="O472" s="137"/>
      <c r="P472" s="138">
        <f>SUM(P473:P480)</f>
        <v>0</v>
      </c>
      <c r="Q472" s="137"/>
      <c r="R472" s="138">
        <f>SUM(R473:R480)</f>
        <v>0.19724851999999998</v>
      </c>
      <c r="S472" s="137"/>
      <c r="T472" s="139">
        <f>SUM(T473:T480)</f>
        <v>0</v>
      </c>
      <c r="AR472" s="132" t="s">
        <v>83</v>
      </c>
      <c r="AT472" s="140" t="s">
        <v>72</v>
      </c>
      <c r="AU472" s="140" t="s">
        <v>81</v>
      </c>
      <c r="AY472" s="132" t="s">
        <v>145</v>
      </c>
      <c r="BK472" s="141">
        <f>SUM(BK473:BK480)</f>
        <v>0</v>
      </c>
    </row>
    <row r="473" spans="1:65" s="2" customFormat="1" ht="33" customHeight="1">
      <c r="A473" s="32"/>
      <c r="B473" s="144"/>
      <c r="C473" s="145" t="s">
        <v>1003</v>
      </c>
      <c r="D473" s="145" t="s">
        <v>147</v>
      </c>
      <c r="E473" s="146" t="s">
        <v>1004</v>
      </c>
      <c r="F473" s="147" t="s">
        <v>1005</v>
      </c>
      <c r="G473" s="148" t="s">
        <v>150</v>
      </c>
      <c r="H473" s="149">
        <v>402.548</v>
      </c>
      <c r="I473" s="150"/>
      <c r="J473" s="151">
        <f>ROUND(I473*H473,2)</f>
        <v>0</v>
      </c>
      <c r="K473" s="152"/>
      <c r="L473" s="33"/>
      <c r="M473" s="153" t="s">
        <v>1</v>
      </c>
      <c r="N473" s="154" t="s">
        <v>38</v>
      </c>
      <c r="O473" s="58"/>
      <c r="P473" s="155">
        <f>O473*H473</f>
        <v>0</v>
      </c>
      <c r="Q473" s="155">
        <v>2.0000000000000001E-4</v>
      </c>
      <c r="R473" s="155">
        <f>Q473*H473</f>
        <v>8.0509600000000001E-2</v>
      </c>
      <c r="S473" s="155">
        <v>0</v>
      </c>
      <c r="T473" s="156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57" t="s">
        <v>236</v>
      </c>
      <c r="AT473" s="157" t="s">
        <v>147</v>
      </c>
      <c r="AU473" s="157" t="s">
        <v>83</v>
      </c>
      <c r="AY473" s="17" t="s">
        <v>145</v>
      </c>
      <c r="BE473" s="158">
        <f>IF(N473="základní",J473,0)</f>
        <v>0</v>
      </c>
      <c r="BF473" s="158">
        <f>IF(N473="snížená",J473,0)</f>
        <v>0</v>
      </c>
      <c r="BG473" s="158">
        <f>IF(N473="zákl. přenesená",J473,0)</f>
        <v>0</v>
      </c>
      <c r="BH473" s="158">
        <f>IF(N473="sníž. přenesená",J473,0)</f>
        <v>0</v>
      </c>
      <c r="BI473" s="158">
        <f>IF(N473="nulová",J473,0)</f>
        <v>0</v>
      </c>
      <c r="BJ473" s="17" t="s">
        <v>81</v>
      </c>
      <c r="BK473" s="158">
        <f>ROUND(I473*H473,2)</f>
        <v>0</v>
      </c>
      <c r="BL473" s="17" t="s">
        <v>236</v>
      </c>
      <c r="BM473" s="157" t="s">
        <v>1006</v>
      </c>
    </row>
    <row r="474" spans="1:65" s="14" customFormat="1" ht="10.199999999999999">
      <c r="B474" s="168"/>
      <c r="D474" s="160" t="s">
        <v>153</v>
      </c>
      <c r="E474" s="169" t="s">
        <v>1</v>
      </c>
      <c r="F474" s="170" t="s">
        <v>1007</v>
      </c>
      <c r="H474" s="169" t="s">
        <v>1</v>
      </c>
      <c r="I474" s="171"/>
      <c r="L474" s="168"/>
      <c r="M474" s="172"/>
      <c r="N474" s="173"/>
      <c r="O474" s="173"/>
      <c r="P474" s="173"/>
      <c r="Q474" s="173"/>
      <c r="R474" s="173"/>
      <c r="S474" s="173"/>
      <c r="T474" s="174"/>
      <c r="AT474" s="169" t="s">
        <v>153</v>
      </c>
      <c r="AU474" s="169" t="s">
        <v>83</v>
      </c>
      <c r="AV474" s="14" t="s">
        <v>81</v>
      </c>
      <c r="AW474" s="14" t="s">
        <v>30</v>
      </c>
      <c r="AX474" s="14" t="s">
        <v>73</v>
      </c>
      <c r="AY474" s="169" t="s">
        <v>145</v>
      </c>
    </row>
    <row r="475" spans="1:65" s="13" customFormat="1" ht="10.199999999999999">
      <c r="B475" s="159"/>
      <c r="D475" s="160" t="s">
        <v>153</v>
      </c>
      <c r="E475" s="161" t="s">
        <v>1</v>
      </c>
      <c r="F475" s="162" t="s">
        <v>1008</v>
      </c>
      <c r="H475" s="163">
        <v>211.34</v>
      </c>
      <c r="I475" s="164"/>
      <c r="L475" s="159"/>
      <c r="M475" s="165"/>
      <c r="N475" s="166"/>
      <c r="O475" s="166"/>
      <c r="P475" s="166"/>
      <c r="Q475" s="166"/>
      <c r="R475" s="166"/>
      <c r="S475" s="166"/>
      <c r="T475" s="167"/>
      <c r="AT475" s="161" t="s">
        <v>153</v>
      </c>
      <c r="AU475" s="161" t="s">
        <v>83</v>
      </c>
      <c r="AV475" s="13" t="s">
        <v>83</v>
      </c>
      <c r="AW475" s="13" t="s">
        <v>30</v>
      </c>
      <c r="AX475" s="13" t="s">
        <v>73</v>
      </c>
      <c r="AY475" s="161" t="s">
        <v>145</v>
      </c>
    </row>
    <row r="476" spans="1:65" s="14" customFormat="1" ht="10.199999999999999">
      <c r="B476" s="168"/>
      <c r="D476" s="160" t="s">
        <v>153</v>
      </c>
      <c r="E476" s="169" t="s">
        <v>1</v>
      </c>
      <c r="F476" s="170" t="s">
        <v>1009</v>
      </c>
      <c r="H476" s="169" t="s">
        <v>1</v>
      </c>
      <c r="I476" s="171"/>
      <c r="L476" s="168"/>
      <c r="M476" s="172"/>
      <c r="N476" s="173"/>
      <c r="O476" s="173"/>
      <c r="P476" s="173"/>
      <c r="Q476" s="173"/>
      <c r="R476" s="173"/>
      <c r="S476" s="173"/>
      <c r="T476" s="174"/>
      <c r="AT476" s="169" t="s">
        <v>153</v>
      </c>
      <c r="AU476" s="169" t="s">
        <v>83</v>
      </c>
      <c r="AV476" s="14" t="s">
        <v>81</v>
      </c>
      <c r="AW476" s="14" t="s">
        <v>30</v>
      </c>
      <c r="AX476" s="14" t="s">
        <v>73</v>
      </c>
      <c r="AY476" s="169" t="s">
        <v>145</v>
      </c>
    </row>
    <row r="477" spans="1:65" s="13" customFormat="1" ht="10.199999999999999">
      <c r="B477" s="159"/>
      <c r="D477" s="160" t="s">
        <v>153</v>
      </c>
      <c r="E477" s="161" t="s">
        <v>1</v>
      </c>
      <c r="F477" s="162" t="s">
        <v>1010</v>
      </c>
      <c r="H477" s="163">
        <v>191.208</v>
      </c>
      <c r="I477" s="164"/>
      <c r="L477" s="159"/>
      <c r="M477" s="165"/>
      <c r="N477" s="166"/>
      <c r="O477" s="166"/>
      <c r="P477" s="166"/>
      <c r="Q477" s="166"/>
      <c r="R477" s="166"/>
      <c r="S477" s="166"/>
      <c r="T477" s="167"/>
      <c r="AT477" s="161" t="s">
        <v>153</v>
      </c>
      <c r="AU477" s="161" t="s">
        <v>83</v>
      </c>
      <c r="AV477" s="13" t="s">
        <v>83</v>
      </c>
      <c r="AW477" s="13" t="s">
        <v>30</v>
      </c>
      <c r="AX477" s="13" t="s">
        <v>73</v>
      </c>
      <c r="AY477" s="161" t="s">
        <v>145</v>
      </c>
    </row>
    <row r="478" spans="1:65" s="15" customFormat="1" ht="10.199999999999999">
      <c r="B478" s="175"/>
      <c r="D478" s="160" t="s">
        <v>153</v>
      </c>
      <c r="E478" s="176" t="s">
        <v>1</v>
      </c>
      <c r="F478" s="177" t="s">
        <v>166</v>
      </c>
      <c r="H478" s="178">
        <v>402.548</v>
      </c>
      <c r="I478" s="179"/>
      <c r="L478" s="175"/>
      <c r="M478" s="180"/>
      <c r="N478" s="181"/>
      <c r="O478" s="181"/>
      <c r="P478" s="181"/>
      <c r="Q478" s="181"/>
      <c r="R478" s="181"/>
      <c r="S478" s="181"/>
      <c r="T478" s="182"/>
      <c r="AT478" s="176" t="s">
        <v>153</v>
      </c>
      <c r="AU478" s="176" t="s">
        <v>83</v>
      </c>
      <c r="AV478" s="15" t="s">
        <v>151</v>
      </c>
      <c r="AW478" s="15" t="s">
        <v>30</v>
      </c>
      <c r="AX478" s="15" t="s">
        <v>81</v>
      </c>
      <c r="AY478" s="176" t="s">
        <v>145</v>
      </c>
    </row>
    <row r="479" spans="1:65" s="2" customFormat="1" ht="24.15" customHeight="1">
      <c r="A479" s="32"/>
      <c r="B479" s="144"/>
      <c r="C479" s="145" t="s">
        <v>1011</v>
      </c>
      <c r="D479" s="145" t="s">
        <v>147</v>
      </c>
      <c r="E479" s="146" t="s">
        <v>1012</v>
      </c>
      <c r="F479" s="147" t="s">
        <v>1013</v>
      </c>
      <c r="G479" s="148" t="s">
        <v>150</v>
      </c>
      <c r="H479" s="149">
        <v>402.548</v>
      </c>
      <c r="I479" s="150"/>
      <c r="J479" s="151">
        <f>ROUND(I479*H479,2)</f>
        <v>0</v>
      </c>
      <c r="K479" s="152"/>
      <c r="L479" s="33"/>
      <c r="M479" s="153" t="s">
        <v>1</v>
      </c>
      <c r="N479" s="154" t="s">
        <v>38</v>
      </c>
      <c r="O479" s="58"/>
      <c r="P479" s="155">
        <f>O479*H479</f>
        <v>0</v>
      </c>
      <c r="Q479" s="155">
        <v>2.9E-4</v>
      </c>
      <c r="R479" s="155">
        <f>Q479*H479</f>
        <v>0.11673892</v>
      </c>
      <c r="S479" s="155">
        <v>0</v>
      </c>
      <c r="T479" s="156">
        <f>S479*H479</f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157" t="s">
        <v>236</v>
      </c>
      <c r="AT479" s="157" t="s">
        <v>147</v>
      </c>
      <c r="AU479" s="157" t="s">
        <v>83</v>
      </c>
      <c r="AY479" s="17" t="s">
        <v>145</v>
      </c>
      <c r="BE479" s="158">
        <f>IF(N479="základní",J479,0)</f>
        <v>0</v>
      </c>
      <c r="BF479" s="158">
        <f>IF(N479="snížená",J479,0)</f>
        <v>0</v>
      </c>
      <c r="BG479" s="158">
        <f>IF(N479="zákl. přenesená",J479,0)</f>
        <v>0</v>
      </c>
      <c r="BH479" s="158">
        <f>IF(N479="sníž. přenesená",J479,0)</f>
        <v>0</v>
      </c>
      <c r="BI479" s="158">
        <f>IF(N479="nulová",J479,0)</f>
        <v>0</v>
      </c>
      <c r="BJ479" s="17" t="s">
        <v>81</v>
      </c>
      <c r="BK479" s="158">
        <f>ROUND(I479*H479,2)</f>
        <v>0</v>
      </c>
      <c r="BL479" s="17" t="s">
        <v>236</v>
      </c>
      <c r="BM479" s="157" t="s">
        <v>1014</v>
      </c>
    </row>
    <row r="480" spans="1:65" s="13" customFormat="1" ht="10.199999999999999">
      <c r="B480" s="159"/>
      <c r="D480" s="160" t="s">
        <v>153</v>
      </c>
      <c r="E480" s="161" t="s">
        <v>1</v>
      </c>
      <c r="F480" s="162" t="s">
        <v>1015</v>
      </c>
      <c r="H480" s="163">
        <v>402.548</v>
      </c>
      <c r="I480" s="164"/>
      <c r="L480" s="159"/>
      <c r="M480" s="165"/>
      <c r="N480" s="166"/>
      <c r="O480" s="166"/>
      <c r="P480" s="166"/>
      <c r="Q480" s="166"/>
      <c r="R480" s="166"/>
      <c r="S480" s="166"/>
      <c r="T480" s="167"/>
      <c r="AT480" s="161" t="s">
        <v>153</v>
      </c>
      <c r="AU480" s="161" t="s">
        <v>83</v>
      </c>
      <c r="AV480" s="13" t="s">
        <v>83</v>
      </c>
      <c r="AW480" s="13" t="s">
        <v>30</v>
      </c>
      <c r="AX480" s="13" t="s">
        <v>81</v>
      </c>
      <c r="AY480" s="161" t="s">
        <v>145</v>
      </c>
    </row>
    <row r="481" spans="1:65" s="12" customFormat="1" ht="25.95" customHeight="1">
      <c r="B481" s="131"/>
      <c r="D481" s="132" t="s">
        <v>72</v>
      </c>
      <c r="E481" s="133" t="s">
        <v>1016</v>
      </c>
      <c r="F481" s="133" t="s">
        <v>1017</v>
      </c>
      <c r="I481" s="134"/>
      <c r="J481" s="135">
        <f>BK481</f>
        <v>0</v>
      </c>
      <c r="L481" s="131"/>
      <c r="M481" s="136"/>
      <c r="N481" s="137"/>
      <c r="O481" s="137"/>
      <c r="P481" s="138">
        <f>P482+P486</f>
        <v>0</v>
      </c>
      <c r="Q481" s="137"/>
      <c r="R481" s="138">
        <f>R482+R486</f>
        <v>0</v>
      </c>
      <c r="S481" s="137"/>
      <c r="T481" s="139">
        <f>T482+T486</f>
        <v>0</v>
      </c>
      <c r="AR481" s="132" t="s">
        <v>208</v>
      </c>
      <c r="AT481" s="140" t="s">
        <v>72</v>
      </c>
      <c r="AU481" s="140" t="s">
        <v>73</v>
      </c>
      <c r="AY481" s="132" t="s">
        <v>145</v>
      </c>
      <c r="BK481" s="141">
        <f>BK482+BK486</f>
        <v>0</v>
      </c>
    </row>
    <row r="482" spans="1:65" s="12" customFormat="1" ht="22.8" customHeight="1">
      <c r="B482" s="131"/>
      <c r="D482" s="132" t="s">
        <v>72</v>
      </c>
      <c r="E482" s="142" t="s">
        <v>1018</v>
      </c>
      <c r="F482" s="142" t="s">
        <v>1019</v>
      </c>
      <c r="I482" s="134"/>
      <c r="J482" s="143">
        <f>BK482</f>
        <v>0</v>
      </c>
      <c r="L482" s="131"/>
      <c r="M482" s="136"/>
      <c r="N482" s="137"/>
      <c r="O482" s="137"/>
      <c r="P482" s="138">
        <f>SUM(P483:P485)</f>
        <v>0</v>
      </c>
      <c r="Q482" s="137"/>
      <c r="R482" s="138">
        <f>SUM(R483:R485)</f>
        <v>0</v>
      </c>
      <c r="S482" s="137"/>
      <c r="T482" s="139">
        <f>SUM(T483:T485)</f>
        <v>0</v>
      </c>
      <c r="AR482" s="132" t="s">
        <v>208</v>
      </c>
      <c r="AT482" s="140" t="s">
        <v>72</v>
      </c>
      <c r="AU482" s="140" t="s">
        <v>81</v>
      </c>
      <c r="AY482" s="132" t="s">
        <v>145</v>
      </c>
      <c r="BK482" s="141">
        <f>SUM(BK483:BK485)</f>
        <v>0</v>
      </c>
    </row>
    <row r="483" spans="1:65" s="2" customFormat="1" ht="16.5" customHeight="1">
      <c r="A483" s="32"/>
      <c r="B483" s="144"/>
      <c r="C483" s="145" t="s">
        <v>1020</v>
      </c>
      <c r="D483" s="145" t="s">
        <v>147</v>
      </c>
      <c r="E483" s="146" t="s">
        <v>1021</v>
      </c>
      <c r="F483" s="147" t="s">
        <v>1022</v>
      </c>
      <c r="G483" s="148" t="s">
        <v>450</v>
      </c>
      <c r="H483" s="149">
        <v>1</v>
      </c>
      <c r="I483" s="150"/>
      <c r="J483" s="151">
        <f>ROUND(I483*H483,2)</f>
        <v>0</v>
      </c>
      <c r="K483" s="152"/>
      <c r="L483" s="33"/>
      <c r="M483" s="153" t="s">
        <v>1</v>
      </c>
      <c r="N483" s="154" t="s">
        <v>38</v>
      </c>
      <c r="O483" s="58"/>
      <c r="P483" s="155">
        <f>O483*H483</f>
        <v>0</v>
      </c>
      <c r="Q483" s="155">
        <v>0</v>
      </c>
      <c r="R483" s="155">
        <f>Q483*H483</f>
        <v>0</v>
      </c>
      <c r="S483" s="155">
        <v>0</v>
      </c>
      <c r="T483" s="156">
        <f>S483*H483</f>
        <v>0</v>
      </c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157" t="s">
        <v>151</v>
      </c>
      <c r="AT483" s="157" t="s">
        <v>147</v>
      </c>
      <c r="AU483" s="157" t="s">
        <v>83</v>
      </c>
      <c r="AY483" s="17" t="s">
        <v>145</v>
      </c>
      <c r="BE483" s="158">
        <f>IF(N483="základní",J483,0)</f>
        <v>0</v>
      </c>
      <c r="BF483" s="158">
        <f>IF(N483="snížená",J483,0)</f>
        <v>0</v>
      </c>
      <c r="BG483" s="158">
        <f>IF(N483="zákl. přenesená",J483,0)</f>
        <v>0</v>
      </c>
      <c r="BH483" s="158">
        <f>IF(N483="sníž. přenesená",J483,0)</f>
        <v>0</v>
      </c>
      <c r="BI483" s="158">
        <f>IF(N483="nulová",J483,0)</f>
        <v>0</v>
      </c>
      <c r="BJ483" s="17" t="s">
        <v>81</v>
      </c>
      <c r="BK483" s="158">
        <f>ROUND(I483*H483,2)</f>
        <v>0</v>
      </c>
      <c r="BL483" s="17" t="s">
        <v>151</v>
      </c>
      <c r="BM483" s="157" t="s">
        <v>1023</v>
      </c>
    </row>
    <row r="484" spans="1:65" s="2" customFormat="1" ht="16.5" customHeight="1">
      <c r="A484" s="32"/>
      <c r="B484" s="144"/>
      <c r="C484" s="145" t="s">
        <v>1024</v>
      </c>
      <c r="D484" s="145" t="s">
        <v>147</v>
      </c>
      <c r="E484" s="146" t="s">
        <v>1025</v>
      </c>
      <c r="F484" s="147" t="s">
        <v>1026</v>
      </c>
      <c r="G484" s="148" t="s">
        <v>450</v>
      </c>
      <c r="H484" s="149">
        <v>1</v>
      </c>
      <c r="I484" s="150"/>
      <c r="J484" s="151">
        <f>ROUND(I484*H484,2)</f>
        <v>0</v>
      </c>
      <c r="K484" s="152"/>
      <c r="L484" s="33"/>
      <c r="M484" s="153" t="s">
        <v>1</v>
      </c>
      <c r="N484" s="154" t="s">
        <v>38</v>
      </c>
      <c r="O484" s="58"/>
      <c r="P484" s="155">
        <f>O484*H484</f>
        <v>0</v>
      </c>
      <c r="Q484" s="155">
        <v>0</v>
      </c>
      <c r="R484" s="155">
        <f>Q484*H484</f>
        <v>0</v>
      </c>
      <c r="S484" s="155">
        <v>0</v>
      </c>
      <c r="T484" s="156">
        <f>S484*H484</f>
        <v>0</v>
      </c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R484" s="157" t="s">
        <v>151</v>
      </c>
      <c r="AT484" s="157" t="s">
        <v>147</v>
      </c>
      <c r="AU484" s="157" t="s">
        <v>83</v>
      </c>
      <c r="AY484" s="17" t="s">
        <v>145</v>
      </c>
      <c r="BE484" s="158">
        <f>IF(N484="základní",J484,0)</f>
        <v>0</v>
      </c>
      <c r="BF484" s="158">
        <f>IF(N484="snížená",J484,0)</f>
        <v>0</v>
      </c>
      <c r="BG484" s="158">
        <f>IF(N484="zákl. přenesená",J484,0)</f>
        <v>0</v>
      </c>
      <c r="BH484" s="158">
        <f>IF(N484="sníž. přenesená",J484,0)</f>
        <v>0</v>
      </c>
      <c r="BI484" s="158">
        <f>IF(N484="nulová",J484,0)</f>
        <v>0</v>
      </c>
      <c r="BJ484" s="17" t="s">
        <v>81</v>
      </c>
      <c r="BK484" s="158">
        <f>ROUND(I484*H484,2)</f>
        <v>0</v>
      </c>
      <c r="BL484" s="17" t="s">
        <v>151</v>
      </c>
      <c r="BM484" s="157" t="s">
        <v>1027</v>
      </c>
    </row>
    <row r="485" spans="1:65" s="2" customFormat="1" ht="16.5" customHeight="1">
      <c r="A485" s="32"/>
      <c r="B485" s="144"/>
      <c r="C485" s="145" t="s">
        <v>1028</v>
      </c>
      <c r="D485" s="145" t="s">
        <v>147</v>
      </c>
      <c r="E485" s="146" t="s">
        <v>1029</v>
      </c>
      <c r="F485" s="147" t="s">
        <v>1030</v>
      </c>
      <c r="G485" s="148" t="s">
        <v>450</v>
      </c>
      <c r="H485" s="149">
        <v>1</v>
      </c>
      <c r="I485" s="150"/>
      <c r="J485" s="151">
        <f>ROUND(I485*H485,2)</f>
        <v>0</v>
      </c>
      <c r="K485" s="152"/>
      <c r="L485" s="33"/>
      <c r="M485" s="153" t="s">
        <v>1</v>
      </c>
      <c r="N485" s="154" t="s">
        <v>38</v>
      </c>
      <c r="O485" s="58"/>
      <c r="P485" s="155">
        <f>O485*H485</f>
        <v>0</v>
      </c>
      <c r="Q485" s="155">
        <v>0</v>
      </c>
      <c r="R485" s="155">
        <f>Q485*H485</f>
        <v>0</v>
      </c>
      <c r="S485" s="155">
        <v>0</v>
      </c>
      <c r="T485" s="156">
        <f>S485*H485</f>
        <v>0</v>
      </c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157" t="s">
        <v>151</v>
      </c>
      <c r="AT485" s="157" t="s">
        <v>147</v>
      </c>
      <c r="AU485" s="157" t="s">
        <v>83</v>
      </c>
      <c r="AY485" s="17" t="s">
        <v>145</v>
      </c>
      <c r="BE485" s="158">
        <f>IF(N485="základní",J485,0)</f>
        <v>0</v>
      </c>
      <c r="BF485" s="158">
        <f>IF(N485="snížená",J485,0)</f>
        <v>0</v>
      </c>
      <c r="BG485" s="158">
        <f>IF(N485="zákl. přenesená",J485,0)</f>
        <v>0</v>
      </c>
      <c r="BH485" s="158">
        <f>IF(N485="sníž. přenesená",J485,0)</f>
        <v>0</v>
      </c>
      <c r="BI485" s="158">
        <f>IF(N485="nulová",J485,0)</f>
        <v>0</v>
      </c>
      <c r="BJ485" s="17" t="s">
        <v>81</v>
      </c>
      <c r="BK485" s="158">
        <f>ROUND(I485*H485,2)</f>
        <v>0</v>
      </c>
      <c r="BL485" s="17" t="s">
        <v>151</v>
      </c>
      <c r="BM485" s="157" t="s">
        <v>1031</v>
      </c>
    </row>
    <row r="486" spans="1:65" s="12" customFormat="1" ht="22.8" customHeight="1">
      <c r="B486" s="131"/>
      <c r="D486" s="132" t="s">
        <v>72</v>
      </c>
      <c r="E486" s="142" t="s">
        <v>1032</v>
      </c>
      <c r="F486" s="142" t="s">
        <v>1033</v>
      </c>
      <c r="I486" s="134"/>
      <c r="J486" s="143">
        <f>BK486</f>
        <v>0</v>
      </c>
      <c r="L486" s="131"/>
      <c r="M486" s="136"/>
      <c r="N486" s="137"/>
      <c r="O486" s="137"/>
      <c r="P486" s="138">
        <f>P487</f>
        <v>0</v>
      </c>
      <c r="Q486" s="137"/>
      <c r="R486" s="138">
        <f>R487</f>
        <v>0</v>
      </c>
      <c r="S486" s="137"/>
      <c r="T486" s="139">
        <f>T487</f>
        <v>0</v>
      </c>
      <c r="AR486" s="132" t="s">
        <v>208</v>
      </c>
      <c r="AT486" s="140" t="s">
        <v>72</v>
      </c>
      <c r="AU486" s="140" t="s">
        <v>81</v>
      </c>
      <c r="AY486" s="132" t="s">
        <v>145</v>
      </c>
      <c r="BK486" s="141">
        <f>BK487</f>
        <v>0</v>
      </c>
    </row>
    <row r="487" spans="1:65" s="2" customFormat="1" ht="16.5" customHeight="1">
      <c r="A487" s="32"/>
      <c r="B487" s="144"/>
      <c r="C487" s="145" t="s">
        <v>1034</v>
      </c>
      <c r="D487" s="145" t="s">
        <v>147</v>
      </c>
      <c r="E487" s="146" t="s">
        <v>1035</v>
      </c>
      <c r="F487" s="147" t="s">
        <v>1033</v>
      </c>
      <c r="G487" s="148" t="s">
        <v>450</v>
      </c>
      <c r="H487" s="149">
        <v>1</v>
      </c>
      <c r="I487" s="150"/>
      <c r="J487" s="151">
        <f>ROUND(I487*H487,2)</f>
        <v>0</v>
      </c>
      <c r="K487" s="152"/>
      <c r="L487" s="33"/>
      <c r="M487" s="195" t="s">
        <v>1</v>
      </c>
      <c r="N487" s="196" t="s">
        <v>38</v>
      </c>
      <c r="O487" s="197"/>
      <c r="P487" s="198">
        <f>O487*H487</f>
        <v>0</v>
      </c>
      <c r="Q487" s="198">
        <v>0</v>
      </c>
      <c r="R487" s="198">
        <f>Q487*H487</f>
        <v>0</v>
      </c>
      <c r="S487" s="198">
        <v>0</v>
      </c>
      <c r="T487" s="199">
        <f>S487*H487</f>
        <v>0</v>
      </c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157" t="s">
        <v>151</v>
      </c>
      <c r="AT487" s="157" t="s">
        <v>147</v>
      </c>
      <c r="AU487" s="157" t="s">
        <v>83</v>
      </c>
      <c r="AY487" s="17" t="s">
        <v>145</v>
      </c>
      <c r="BE487" s="158">
        <f>IF(N487="základní",J487,0)</f>
        <v>0</v>
      </c>
      <c r="BF487" s="158">
        <f>IF(N487="snížená",J487,0)</f>
        <v>0</v>
      </c>
      <c r="BG487" s="158">
        <f>IF(N487="zákl. přenesená",J487,0)</f>
        <v>0</v>
      </c>
      <c r="BH487" s="158">
        <f>IF(N487="sníž. přenesená",J487,0)</f>
        <v>0</v>
      </c>
      <c r="BI487" s="158">
        <f>IF(N487="nulová",J487,0)</f>
        <v>0</v>
      </c>
      <c r="BJ487" s="17" t="s">
        <v>81</v>
      </c>
      <c r="BK487" s="158">
        <f>ROUND(I487*H487,2)</f>
        <v>0</v>
      </c>
      <c r="BL487" s="17" t="s">
        <v>151</v>
      </c>
      <c r="BM487" s="157" t="s">
        <v>1036</v>
      </c>
    </row>
    <row r="488" spans="1:65" s="2" customFormat="1" ht="6.9" customHeight="1">
      <c r="A488" s="32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33"/>
      <c r="M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</row>
  </sheetData>
  <autoFilter ref="C144:K487" xr:uid="{00000000-0009-0000-0000-000001000000}"/>
  <mergeCells count="9">
    <mergeCell ref="E87:H87"/>
    <mergeCell ref="E135:H135"/>
    <mergeCell ref="E137:H13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63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38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7" t="s">
        <v>86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Novostavba tréninkové sportovní haly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0" t="s">
        <v>1037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8. 2. 2022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22"/>
      <c r="G18" s="222"/>
      <c r="H18" s="222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7" t="s">
        <v>1</v>
      </c>
      <c r="F27" s="227"/>
      <c r="G27" s="227"/>
      <c r="H27" s="22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ROUND(J130,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ROUND((SUM(BE130:BE262)),  2)</f>
        <v>0</v>
      </c>
      <c r="G33" s="32"/>
      <c r="H33" s="32"/>
      <c r="I33" s="100">
        <v>0.21</v>
      </c>
      <c r="J33" s="99">
        <f>ROUND(((SUM(BE130:BE262))*I33),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ROUND((SUM(BF130:BF262)),  2)</f>
        <v>0</v>
      </c>
      <c r="G34" s="32"/>
      <c r="H34" s="32"/>
      <c r="I34" s="100">
        <v>0.15</v>
      </c>
      <c r="J34" s="99">
        <f>ROUND(((SUM(BF130:BF262))*I34),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ROUND((SUM(BG130:BG262)),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ROUND((SUM(BH130:BH262)),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ROUND((SUM(BI130:BI262)),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Novostavba tréninkové sportovní haly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0" t="str">
        <f>E9</f>
        <v>02 - SO 02 spojovací krček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Havlíčkův Brod</v>
      </c>
      <c r="G89" s="32"/>
      <c r="H89" s="32"/>
      <c r="I89" s="27" t="s">
        <v>21</v>
      </c>
      <c r="J89" s="55" t="str">
        <f>IF(J12="","",J12)</f>
        <v>8. 2. 2022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J130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J131</f>
        <v>0</v>
      </c>
      <c r="L97" s="112"/>
    </row>
    <row r="98" spans="1:31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J132</f>
        <v>0</v>
      </c>
      <c r="L98" s="116"/>
    </row>
    <row r="99" spans="1:31" s="10" customFormat="1" ht="19.95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J153</f>
        <v>0</v>
      </c>
      <c r="L99" s="116"/>
    </row>
    <row r="100" spans="1:31" s="10" customFormat="1" ht="19.95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J162</f>
        <v>0</v>
      </c>
      <c r="L100" s="116"/>
    </row>
    <row r="101" spans="1:31" s="10" customFormat="1" ht="19.95" customHeight="1">
      <c r="B101" s="116"/>
      <c r="D101" s="117" t="s">
        <v>105</v>
      </c>
      <c r="E101" s="118"/>
      <c r="F101" s="118"/>
      <c r="G101" s="118"/>
      <c r="H101" s="118"/>
      <c r="I101" s="118"/>
      <c r="J101" s="119">
        <f>J172</f>
        <v>0</v>
      </c>
      <c r="L101" s="116"/>
    </row>
    <row r="102" spans="1:31" s="10" customFormat="1" ht="19.95" customHeight="1">
      <c r="B102" s="116"/>
      <c r="D102" s="117" t="s">
        <v>106</v>
      </c>
      <c r="E102" s="118"/>
      <c r="F102" s="118"/>
      <c r="G102" s="118"/>
      <c r="H102" s="118"/>
      <c r="I102" s="118"/>
      <c r="J102" s="119">
        <f>J185</f>
        <v>0</v>
      </c>
      <c r="L102" s="116"/>
    </row>
    <row r="103" spans="1:31" s="10" customFormat="1" ht="19.95" customHeight="1">
      <c r="B103" s="116"/>
      <c r="D103" s="117" t="s">
        <v>108</v>
      </c>
      <c r="E103" s="118"/>
      <c r="F103" s="118"/>
      <c r="G103" s="118"/>
      <c r="H103" s="118"/>
      <c r="I103" s="118"/>
      <c r="J103" s="119">
        <f>J203</f>
        <v>0</v>
      </c>
      <c r="L103" s="116"/>
    </row>
    <row r="104" spans="1:31" s="10" customFormat="1" ht="19.95" customHeight="1">
      <c r="B104" s="116"/>
      <c r="D104" s="117" t="s">
        <v>109</v>
      </c>
      <c r="E104" s="118"/>
      <c r="F104" s="118"/>
      <c r="G104" s="118"/>
      <c r="H104" s="118"/>
      <c r="I104" s="118"/>
      <c r="J104" s="119">
        <f>J208</f>
        <v>0</v>
      </c>
      <c r="L104" s="116"/>
    </row>
    <row r="105" spans="1:31" s="9" customFormat="1" ht="24.9" customHeight="1">
      <c r="B105" s="112"/>
      <c r="D105" s="113" t="s">
        <v>110</v>
      </c>
      <c r="E105" s="114"/>
      <c r="F105" s="114"/>
      <c r="G105" s="114"/>
      <c r="H105" s="114"/>
      <c r="I105" s="114"/>
      <c r="J105" s="115">
        <f>J210</f>
        <v>0</v>
      </c>
      <c r="L105" s="112"/>
    </row>
    <row r="106" spans="1:31" s="10" customFormat="1" ht="19.95" customHeight="1">
      <c r="B106" s="116"/>
      <c r="D106" s="117" t="s">
        <v>113</v>
      </c>
      <c r="E106" s="118"/>
      <c r="F106" s="118"/>
      <c r="G106" s="118"/>
      <c r="H106" s="118"/>
      <c r="I106" s="118"/>
      <c r="J106" s="119">
        <f>J211</f>
        <v>0</v>
      </c>
      <c r="L106" s="116"/>
    </row>
    <row r="107" spans="1:31" s="10" customFormat="1" ht="19.95" customHeight="1">
      <c r="B107" s="116"/>
      <c r="D107" s="117" t="s">
        <v>120</v>
      </c>
      <c r="E107" s="118"/>
      <c r="F107" s="118"/>
      <c r="G107" s="118"/>
      <c r="H107" s="118"/>
      <c r="I107" s="118"/>
      <c r="J107" s="119">
        <f>J222</f>
        <v>0</v>
      </c>
      <c r="L107" s="116"/>
    </row>
    <row r="108" spans="1:31" s="10" customFormat="1" ht="19.95" customHeight="1">
      <c r="B108" s="116"/>
      <c r="D108" s="117" t="s">
        <v>122</v>
      </c>
      <c r="E108" s="118"/>
      <c r="F108" s="118"/>
      <c r="G108" s="118"/>
      <c r="H108" s="118"/>
      <c r="I108" s="118"/>
      <c r="J108" s="119">
        <f>J231</f>
        <v>0</v>
      </c>
      <c r="L108" s="116"/>
    </row>
    <row r="109" spans="1:31" s="10" customFormat="1" ht="19.95" customHeight="1">
      <c r="B109" s="116"/>
      <c r="D109" s="117" t="s">
        <v>123</v>
      </c>
      <c r="E109" s="118"/>
      <c r="F109" s="118"/>
      <c r="G109" s="118"/>
      <c r="H109" s="118"/>
      <c r="I109" s="118"/>
      <c r="J109" s="119">
        <f>J252</f>
        <v>0</v>
      </c>
      <c r="L109" s="116"/>
    </row>
    <row r="110" spans="1:31" s="10" customFormat="1" ht="19.95" customHeight="1">
      <c r="B110" s="116"/>
      <c r="D110" s="117" t="s">
        <v>124</v>
      </c>
      <c r="E110" s="118"/>
      <c r="F110" s="118"/>
      <c r="G110" s="118"/>
      <c r="H110" s="118"/>
      <c r="I110" s="118"/>
      <c r="J110" s="119">
        <f>J257</f>
        <v>0</v>
      </c>
      <c r="L110" s="116"/>
    </row>
    <row r="111" spans="1:31" s="2" customFormat="1" ht="21.7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" customHeight="1">
      <c r="A112" s="32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6" spans="1:31" s="2" customFormat="1" ht="6.9" customHeight="1">
      <c r="A116" s="32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24.9" customHeight="1">
      <c r="A117" s="32"/>
      <c r="B117" s="33"/>
      <c r="C117" s="21" t="s">
        <v>130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6.9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2" customHeight="1">
      <c r="A119" s="32"/>
      <c r="B119" s="33"/>
      <c r="C119" s="27" t="s">
        <v>16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6.5" customHeight="1">
      <c r="A120" s="32"/>
      <c r="B120" s="33"/>
      <c r="C120" s="32"/>
      <c r="D120" s="32"/>
      <c r="E120" s="239" t="str">
        <f>E7</f>
        <v>Novostavba tréninkové sportovní haly</v>
      </c>
      <c r="F120" s="240"/>
      <c r="G120" s="240"/>
      <c r="H120" s="240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94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00" t="str">
        <f>E9</f>
        <v>02 - SO 02 spojovací krček</v>
      </c>
      <c r="F122" s="241"/>
      <c r="G122" s="241"/>
      <c r="H122" s="241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19</v>
      </c>
      <c r="D124" s="32"/>
      <c r="E124" s="32"/>
      <c r="F124" s="25" t="str">
        <f>F12</f>
        <v>Havlíčkův Brod</v>
      </c>
      <c r="G124" s="32"/>
      <c r="H124" s="32"/>
      <c r="I124" s="27" t="s">
        <v>21</v>
      </c>
      <c r="J124" s="55" t="str">
        <f>IF(J12="","",J12)</f>
        <v>8. 2. 2022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15" customHeight="1">
      <c r="A126" s="32"/>
      <c r="B126" s="33"/>
      <c r="C126" s="27" t="s">
        <v>23</v>
      </c>
      <c r="D126" s="32"/>
      <c r="E126" s="32"/>
      <c r="F126" s="25" t="str">
        <f>E15</f>
        <v xml:space="preserve"> </v>
      </c>
      <c r="G126" s="32"/>
      <c r="H126" s="32"/>
      <c r="I126" s="27" t="s">
        <v>29</v>
      </c>
      <c r="J126" s="30" t="str">
        <f>E21</f>
        <v xml:space="preserve"> 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15" customHeight="1">
      <c r="A127" s="32"/>
      <c r="B127" s="33"/>
      <c r="C127" s="27" t="s">
        <v>27</v>
      </c>
      <c r="D127" s="32"/>
      <c r="E127" s="32"/>
      <c r="F127" s="25" t="str">
        <f>IF(E18="","",E18)</f>
        <v>Vyplň údaj</v>
      </c>
      <c r="G127" s="32"/>
      <c r="H127" s="32"/>
      <c r="I127" s="27" t="s">
        <v>31</v>
      </c>
      <c r="J127" s="30" t="str">
        <f>E24</f>
        <v xml:space="preserve"> 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20"/>
      <c r="B129" s="121"/>
      <c r="C129" s="122" t="s">
        <v>131</v>
      </c>
      <c r="D129" s="123" t="s">
        <v>58</v>
      </c>
      <c r="E129" s="123" t="s">
        <v>54</v>
      </c>
      <c r="F129" s="123" t="s">
        <v>55</v>
      </c>
      <c r="G129" s="123" t="s">
        <v>132</v>
      </c>
      <c r="H129" s="123" t="s">
        <v>133</v>
      </c>
      <c r="I129" s="123" t="s">
        <v>134</v>
      </c>
      <c r="J129" s="124" t="s">
        <v>98</v>
      </c>
      <c r="K129" s="125" t="s">
        <v>135</v>
      </c>
      <c r="L129" s="126"/>
      <c r="M129" s="62" t="s">
        <v>1</v>
      </c>
      <c r="N129" s="63" t="s">
        <v>37</v>
      </c>
      <c r="O129" s="63" t="s">
        <v>136</v>
      </c>
      <c r="P129" s="63" t="s">
        <v>137</v>
      </c>
      <c r="Q129" s="63" t="s">
        <v>138</v>
      </c>
      <c r="R129" s="63" t="s">
        <v>139</v>
      </c>
      <c r="S129" s="63" t="s">
        <v>140</v>
      </c>
      <c r="T129" s="64" t="s">
        <v>141</v>
      </c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</row>
    <row r="130" spans="1:65" s="2" customFormat="1" ht="22.8" customHeight="1">
      <c r="A130" s="32"/>
      <c r="B130" s="33"/>
      <c r="C130" s="69" t="s">
        <v>142</v>
      </c>
      <c r="D130" s="32"/>
      <c r="E130" s="32"/>
      <c r="F130" s="32"/>
      <c r="G130" s="32"/>
      <c r="H130" s="32"/>
      <c r="I130" s="32"/>
      <c r="J130" s="127">
        <f>BK130</f>
        <v>0</v>
      </c>
      <c r="K130" s="32"/>
      <c r="L130" s="33"/>
      <c r="M130" s="65"/>
      <c r="N130" s="56"/>
      <c r="O130" s="66"/>
      <c r="P130" s="128">
        <f>P131+P210</f>
        <v>0</v>
      </c>
      <c r="Q130" s="66"/>
      <c r="R130" s="128">
        <f>R131+R210</f>
        <v>112.4062102</v>
      </c>
      <c r="S130" s="66"/>
      <c r="T130" s="129">
        <f>T131+T210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72</v>
      </c>
      <c r="AU130" s="17" t="s">
        <v>100</v>
      </c>
      <c r="BK130" s="130">
        <f>BK131+BK210</f>
        <v>0</v>
      </c>
    </row>
    <row r="131" spans="1:65" s="12" customFormat="1" ht="25.95" customHeight="1">
      <c r="B131" s="131"/>
      <c r="D131" s="132" t="s">
        <v>72</v>
      </c>
      <c r="E131" s="133" t="s">
        <v>143</v>
      </c>
      <c r="F131" s="133" t="s">
        <v>144</v>
      </c>
      <c r="I131" s="134"/>
      <c r="J131" s="135">
        <f>BK131</f>
        <v>0</v>
      </c>
      <c r="L131" s="131"/>
      <c r="M131" s="136"/>
      <c r="N131" s="137"/>
      <c r="O131" s="137"/>
      <c r="P131" s="138">
        <f>P132+P153+P162+P172+P185+P203+P208</f>
        <v>0</v>
      </c>
      <c r="Q131" s="137"/>
      <c r="R131" s="138">
        <f>R132+R153+R162+R172+R185+R203+R208</f>
        <v>107.74376612</v>
      </c>
      <c r="S131" s="137"/>
      <c r="T131" s="139">
        <f>T132+T153+T162+T172+T185+T203+T208</f>
        <v>0</v>
      </c>
      <c r="AR131" s="132" t="s">
        <v>81</v>
      </c>
      <c r="AT131" s="140" t="s">
        <v>72</v>
      </c>
      <c r="AU131" s="140" t="s">
        <v>73</v>
      </c>
      <c r="AY131" s="132" t="s">
        <v>145</v>
      </c>
      <c r="BK131" s="141">
        <f>BK132+BK153+BK162+BK172+BK185+BK203+BK208</f>
        <v>0</v>
      </c>
    </row>
    <row r="132" spans="1:65" s="12" customFormat="1" ht="22.8" customHeight="1">
      <c r="B132" s="131"/>
      <c r="D132" s="132" t="s">
        <v>72</v>
      </c>
      <c r="E132" s="142" t="s">
        <v>81</v>
      </c>
      <c r="F132" s="142" t="s">
        <v>146</v>
      </c>
      <c r="I132" s="134"/>
      <c r="J132" s="143">
        <f>BK132</f>
        <v>0</v>
      </c>
      <c r="L132" s="131"/>
      <c r="M132" s="136"/>
      <c r="N132" s="137"/>
      <c r="O132" s="137"/>
      <c r="P132" s="138">
        <f>SUM(P133:P152)</f>
        <v>0</v>
      </c>
      <c r="Q132" s="137"/>
      <c r="R132" s="138">
        <f>SUM(R133:R152)</f>
        <v>0</v>
      </c>
      <c r="S132" s="137"/>
      <c r="T132" s="139">
        <f>SUM(T133:T152)</f>
        <v>0</v>
      </c>
      <c r="AR132" s="132" t="s">
        <v>81</v>
      </c>
      <c r="AT132" s="140" t="s">
        <v>72</v>
      </c>
      <c r="AU132" s="140" t="s">
        <v>81</v>
      </c>
      <c r="AY132" s="132" t="s">
        <v>145</v>
      </c>
      <c r="BK132" s="141">
        <f>SUM(BK133:BK152)</f>
        <v>0</v>
      </c>
    </row>
    <row r="133" spans="1:65" s="2" customFormat="1" ht="21.75" customHeight="1">
      <c r="A133" s="32"/>
      <c r="B133" s="144"/>
      <c r="C133" s="145" t="s">
        <v>151</v>
      </c>
      <c r="D133" s="145" t="s">
        <v>147</v>
      </c>
      <c r="E133" s="146" t="s">
        <v>1038</v>
      </c>
      <c r="F133" s="147" t="s">
        <v>1039</v>
      </c>
      <c r="G133" s="148" t="s">
        <v>450</v>
      </c>
      <c r="H133" s="149">
        <v>1</v>
      </c>
      <c r="I133" s="150"/>
      <c r="J133" s="151">
        <f>ROUND(I133*H133,2)</f>
        <v>0</v>
      </c>
      <c r="K133" s="152"/>
      <c r="L133" s="33"/>
      <c r="M133" s="153" t="s">
        <v>1</v>
      </c>
      <c r="N133" s="154" t="s">
        <v>38</v>
      </c>
      <c r="O133" s="58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7" t="s">
        <v>151</v>
      </c>
      <c r="AT133" s="157" t="s">
        <v>147</v>
      </c>
      <c r="AU133" s="157" t="s">
        <v>83</v>
      </c>
      <c r="AY133" s="17" t="s">
        <v>145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7" t="s">
        <v>81</v>
      </c>
      <c r="BK133" s="158">
        <f>ROUND(I133*H133,2)</f>
        <v>0</v>
      </c>
      <c r="BL133" s="17" t="s">
        <v>151</v>
      </c>
      <c r="BM133" s="157" t="s">
        <v>1040</v>
      </c>
    </row>
    <row r="134" spans="1:65" s="2" customFormat="1" ht="33" customHeight="1">
      <c r="A134" s="32"/>
      <c r="B134" s="144"/>
      <c r="C134" s="145" t="s">
        <v>262</v>
      </c>
      <c r="D134" s="145" t="s">
        <v>147</v>
      </c>
      <c r="E134" s="146" t="s">
        <v>1041</v>
      </c>
      <c r="F134" s="147" t="s">
        <v>1042</v>
      </c>
      <c r="G134" s="148" t="s">
        <v>157</v>
      </c>
      <c r="H134" s="149">
        <v>34.935000000000002</v>
      </c>
      <c r="I134" s="150"/>
      <c r="J134" s="151">
        <f>ROUND(I134*H134,2)</f>
        <v>0</v>
      </c>
      <c r="K134" s="152"/>
      <c r="L134" s="33"/>
      <c r="M134" s="153" t="s">
        <v>1</v>
      </c>
      <c r="N134" s="154" t="s">
        <v>38</v>
      </c>
      <c r="O134" s="58"/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7" t="s">
        <v>151</v>
      </c>
      <c r="AT134" s="157" t="s">
        <v>147</v>
      </c>
      <c r="AU134" s="157" t="s">
        <v>83</v>
      </c>
      <c r="AY134" s="17" t="s">
        <v>145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7" t="s">
        <v>81</v>
      </c>
      <c r="BK134" s="158">
        <f>ROUND(I134*H134,2)</f>
        <v>0</v>
      </c>
      <c r="BL134" s="17" t="s">
        <v>151</v>
      </c>
      <c r="BM134" s="157" t="s">
        <v>1043</v>
      </c>
    </row>
    <row r="135" spans="1:65" s="14" customFormat="1" ht="10.199999999999999">
      <c r="B135" s="168"/>
      <c r="D135" s="160" t="s">
        <v>153</v>
      </c>
      <c r="E135" s="169" t="s">
        <v>1</v>
      </c>
      <c r="F135" s="170" t="s">
        <v>1044</v>
      </c>
      <c r="H135" s="169" t="s">
        <v>1</v>
      </c>
      <c r="I135" s="171"/>
      <c r="L135" s="168"/>
      <c r="M135" s="172"/>
      <c r="N135" s="173"/>
      <c r="O135" s="173"/>
      <c r="P135" s="173"/>
      <c r="Q135" s="173"/>
      <c r="R135" s="173"/>
      <c r="S135" s="173"/>
      <c r="T135" s="174"/>
      <c r="AT135" s="169" t="s">
        <v>153</v>
      </c>
      <c r="AU135" s="169" t="s">
        <v>83</v>
      </c>
      <c r="AV135" s="14" t="s">
        <v>81</v>
      </c>
      <c r="AW135" s="14" t="s">
        <v>30</v>
      </c>
      <c r="AX135" s="14" t="s">
        <v>73</v>
      </c>
      <c r="AY135" s="169" t="s">
        <v>145</v>
      </c>
    </row>
    <row r="136" spans="1:65" s="13" customFormat="1" ht="10.199999999999999">
      <c r="B136" s="159"/>
      <c r="D136" s="160" t="s">
        <v>153</v>
      </c>
      <c r="E136" s="161" t="s">
        <v>1</v>
      </c>
      <c r="F136" s="162" t="s">
        <v>1045</v>
      </c>
      <c r="H136" s="163">
        <v>17.16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153</v>
      </c>
      <c r="AU136" s="161" t="s">
        <v>83</v>
      </c>
      <c r="AV136" s="13" t="s">
        <v>83</v>
      </c>
      <c r="AW136" s="13" t="s">
        <v>30</v>
      </c>
      <c r="AX136" s="13" t="s">
        <v>73</v>
      </c>
      <c r="AY136" s="161" t="s">
        <v>145</v>
      </c>
    </row>
    <row r="137" spans="1:65" s="14" customFormat="1" ht="10.199999999999999">
      <c r="B137" s="168"/>
      <c r="D137" s="160" t="s">
        <v>153</v>
      </c>
      <c r="E137" s="169" t="s">
        <v>1</v>
      </c>
      <c r="F137" s="170" t="s">
        <v>1046</v>
      </c>
      <c r="H137" s="169" t="s">
        <v>1</v>
      </c>
      <c r="I137" s="171"/>
      <c r="L137" s="168"/>
      <c r="M137" s="172"/>
      <c r="N137" s="173"/>
      <c r="O137" s="173"/>
      <c r="P137" s="173"/>
      <c r="Q137" s="173"/>
      <c r="R137" s="173"/>
      <c r="S137" s="173"/>
      <c r="T137" s="174"/>
      <c r="AT137" s="169" t="s">
        <v>153</v>
      </c>
      <c r="AU137" s="169" t="s">
        <v>83</v>
      </c>
      <c r="AV137" s="14" t="s">
        <v>81</v>
      </c>
      <c r="AW137" s="14" t="s">
        <v>30</v>
      </c>
      <c r="AX137" s="14" t="s">
        <v>73</v>
      </c>
      <c r="AY137" s="169" t="s">
        <v>145</v>
      </c>
    </row>
    <row r="138" spans="1:65" s="13" customFormat="1" ht="10.199999999999999">
      <c r="B138" s="159"/>
      <c r="D138" s="160" t="s">
        <v>153</v>
      </c>
      <c r="E138" s="161" t="s">
        <v>1</v>
      </c>
      <c r="F138" s="162" t="s">
        <v>1047</v>
      </c>
      <c r="H138" s="163">
        <v>17.774999999999999</v>
      </c>
      <c r="I138" s="164"/>
      <c r="L138" s="159"/>
      <c r="M138" s="165"/>
      <c r="N138" s="166"/>
      <c r="O138" s="166"/>
      <c r="P138" s="166"/>
      <c r="Q138" s="166"/>
      <c r="R138" s="166"/>
      <c r="S138" s="166"/>
      <c r="T138" s="167"/>
      <c r="AT138" s="161" t="s">
        <v>153</v>
      </c>
      <c r="AU138" s="161" t="s">
        <v>83</v>
      </c>
      <c r="AV138" s="13" t="s">
        <v>83</v>
      </c>
      <c r="AW138" s="13" t="s">
        <v>30</v>
      </c>
      <c r="AX138" s="13" t="s">
        <v>73</v>
      </c>
      <c r="AY138" s="161" t="s">
        <v>145</v>
      </c>
    </row>
    <row r="139" spans="1:65" s="15" customFormat="1" ht="10.199999999999999">
      <c r="B139" s="175"/>
      <c r="D139" s="160" t="s">
        <v>153</v>
      </c>
      <c r="E139" s="176" t="s">
        <v>1</v>
      </c>
      <c r="F139" s="177" t="s">
        <v>166</v>
      </c>
      <c r="H139" s="178">
        <v>34.935000000000002</v>
      </c>
      <c r="I139" s="179"/>
      <c r="L139" s="175"/>
      <c r="M139" s="180"/>
      <c r="N139" s="181"/>
      <c r="O139" s="181"/>
      <c r="P139" s="181"/>
      <c r="Q139" s="181"/>
      <c r="R139" s="181"/>
      <c r="S139" s="181"/>
      <c r="T139" s="182"/>
      <c r="AT139" s="176" t="s">
        <v>153</v>
      </c>
      <c r="AU139" s="176" t="s">
        <v>83</v>
      </c>
      <c r="AV139" s="15" t="s">
        <v>151</v>
      </c>
      <c r="AW139" s="15" t="s">
        <v>30</v>
      </c>
      <c r="AX139" s="15" t="s">
        <v>81</v>
      </c>
      <c r="AY139" s="176" t="s">
        <v>145</v>
      </c>
    </row>
    <row r="140" spans="1:65" s="2" customFormat="1" ht="33" customHeight="1">
      <c r="A140" s="32"/>
      <c r="B140" s="144"/>
      <c r="C140" s="145" t="s">
        <v>81</v>
      </c>
      <c r="D140" s="145" t="s">
        <v>147</v>
      </c>
      <c r="E140" s="146" t="s">
        <v>1048</v>
      </c>
      <c r="F140" s="147" t="s">
        <v>1049</v>
      </c>
      <c r="G140" s="148" t="s">
        <v>157</v>
      </c>
      <c r="H140" s="149">
        <v>11.2</v>
      </c>
      <c r="I140" s="150"/>
      <c r="J140" s="151">
        <f>ROUND(I140*H140,2)</f>
        <v>0</v>
      </c>
      <c r="K140" s="152"/>
      <c r="L140" s="33"/>
      <c r="M140" s="153" t="s">
        <v>1</v>
      </c>
      <c r="N140" s="154" t="s">
        <v>38</v>
      </c>
      <c r="O140" s="58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7" t="s">
        <v>151</v>
      </c>
      <c r="AT140" s="157" t="s">
        <v>147</v>
      </c>
      <c r="AU140" s="157" t="s">
        <v>83</v>
      </c>
      <c r="AY140" s="17" t="s">
        <v>145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7" t="s">
        <v>81</v>
      </c>
      <c r="BK140" s="158">
        <f>ROUND(I140*H140,2)</f>
        <v>0</v>
      </c>
      <c r="BL140" s="17" t="s">
        <v>151</v>
      </c>
      <c r="BM140" s="157" t="s">
        <v>1050</v>
      </c>
    </row>
    <row r="141" spans="1:65" s="14" customFormat="1" ht="10.199999999999999">
      <c r="B141" s="168"/>
      <c r="D141" s="160" t="s">
        <v>153</v>
      </c>
      <c r="E141" s="169" t="s">
        <v>1</v>
      </c>
      <c r="F141" s="170" t="s">
        <v>1051</v>
      </c>
      <c r="H141" s="169" t="s">
        <v>1</v>
      </c>
      <c r="I141" s="171"/>
      <c r="L141" s="168"/>
      <c r="M141" s="172"/>
      <c r="N141" s="173"/>
      <c r="O141" s="173"/>
      <c r="P141" s="173"/>
      <c r="Q141" s="173"/>
      <c r="R141" s="173"/>
      <c r="S141" s="173"/>
      <c r="T141" s="174"/>
      <c r="AT141" s="169" t="s">
        <v>153</v>
      </c>
      <c r="AU141" s="169" t="s">
        <v>83</v>
      </c>
      <c r="AV141" s="14" t="s">
        <v>81</v>
      </c>
      <c r="AW141" s="14" t="s">
        <v>30</v>
      </c>
      <c r="AX141" s="14" t="s">
        <v>73</v>
      </c>
      <c r="AY141" s="169" t="s">
        <v>145</v>
      </c>
    </row>
    <row r="142" spans="1:65" s="13" customFormat="1" ht="10.199999999999999">
      <c r="B142" s="159"/>
      <c r="D142" s="160" t="s">
        <v>153</v>
      </c>
      <c r="E142" s="161" t="s">
        <v>1</v>
      </c>
      <c r="F142" s="162" t="s">
        <v>1052</v>
      </c>
      <c r="H142" s="163">
        <v>8.64</v>
      </c>
      <c r="I142" s="164"/>
      <c r="L142" s="159"/>
      <c r="M142" s="165"/>
      <c r="N142" s="166"/>
      <c r="O142" s="166"/>
      <c r="P142" s="166"/>
      <c r="Q142" s="166"/>
      <c r="R142" s="166"/>
      <c r="S142" s="166"/>
      <c r="T142" s="167"/>
      <c r="AT142" s="161" t="s">
        <v>153</v>
      </c>
      <c r="AU142" s="161" t="s">
        <v>83</v>
      </c>
      <c r="AV142" s="13" t="s">
        <v>83</v>
      </c>
      <c r="AW142" s="13" t="s">
        <v>30</v>
      </c>
      <c r="AX142" s="13" t="s">
        <v>73</v>
      </c>
      <c r="AY142" s="161" t="s">
        <v>145</v>
      </c>
    </row>
    <row r="143" spans="1:65" s="13" customFormat="1" ht="10.199999999999999">
      <c r="B143" s="159"/>
      <c r="D143" s="160" t="s">
        <v>153</v>
      </c>
      <c r="E143" s="161" t="s">
        <v>1</v>
      </c>
      <c r="F143" s="162" t="s">
        <v>1053</v>
      </c>
      <c r="H143" s="163">
        <v>2.56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153</v>
      </c>
      <c r="AU143" s="161" t="s">
        <v>83</v>
      </c>
      <c r="AV143" s="13" t="s">
        <v>83</v>
      </c>
      <c r="AW143" s="13" t="s">
        <v>30</v>
      </c>
      <c r="AX143" s="13" t="s">
        <v>73</v>
      </c>
      <c r="AY143" s="161" t="s">
        <v>145</v>
      </c>
    </row>
    <row r="144" spans="1:65" s="15" customFormat="1" ht="10.199999999999999">
      <c r="B144" s="175"/>
      <c r="D144" s="160" t="s">
        <v>153</v>
      </c>
      <c r="E144" s="176" t="s">
        <v>1</v>
      </c>
      <c r="F144" s="177" t="s">
        <v>166</v>
      </c>
      <c r="H144" s="178">
        <v>11.200000000000001</v>
      </c>
      <c r="I144" s="179"/>
      <c r="L144" s="175"/>
      <c r="M144" s="180"/>
      <c r="N144" s="181"/>
      <c r="O144" s="181"/>
      <c r="P144" s="181"/>
      <c r="Q144" s="181"/>
      <c r="R144" s="181"/>
      <c r="S144" s="181"/>
      <c r="T144" s="182"/>
      <c r="AT144" s="176" t="s">
        <v>153</v>
      </c>
      <c r="AU144" s="176" t="s">
        <v>83</v>
      </c>
      <c r="AV144" s="15" t="s">
        <v>151</v>
      </c>
      <c r="AW144" s="15" t="s">
        <v>30</v>
      </c>
      <c r="AX144" s="15" t="s">
        <v>81</v>
      </c>
      <c r="AY144" s="176" t="s">
        <v>145</v>
      </c>
    </row>
    <row r="145" spans="1:65" s="2" customFormat="1" ht="24.15" customHeight="1">
      <c r="A145" s="32"/>
      <c r="B145" s="144"/>
      <c r="C145" s="145" t="s">
        <v>83</v>
      </c>
      <c r="D145" s="145" t="s">
        <v>147</v>
      </c>
      <c r="E145" s="146" t="s">
        <v>168</v>
      </c>
      <c r="F145" s="147" t="s">
        <v>169</v>
      </c>
      <c r="G145" s="148" t="s">
        <v>157</v>
      </c>
      <c r="H145" s="149">
        <v>92.27</v>
      </c>
      <c r="I145" s="150"/>
      <c r="J145" s="151">
        <f>ROUND(I145*H145,2)</f>
        <v>0</v>
      </c>
      <c r="K145" s="152"/>
      <c r="L145" s="33"/>
      <c r="M145" s="153" t="s">
        <v>1</v>
      </c>
      <c r="N145" s="154" t="s">
        <v>38</v>
      </c>
      <c r="O145" s="58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7" t="s">
        <v>151</v>
      </c>
      <c r="AT145" s="157" t="s">
        <v>147</v>
      </c>
      <c r="AU145" s="157" t="s">
        <v>83</v>
      </c>
      <c r="AY145" s="17" t="s">
        <v>145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7" t="s">
        <v>81</v>
      </c>
      <c r="BK145" s="158">
        <f>ROUND(I145*H145,2)</f>
        <v>0</v>
      </c>
      <c r="BL145" s="17" t="s">
        <v>151</v>
      </c>
      <c r="BM145" s="157" t="s">
        <v>1054</v>
      </c>
    </row>
    <row r="146" spans="1:65" s="13" customFormat="1" ht="10.199999999999999">
      <c r="B146" s="159"/>
      <c r="D146" s="160" t="s">
        <v>153</v>
      </c>
      <c r="E146" s="161" t="s">
        <v>1</v>
      </c>
      <c r="F146" s="162" t="s">
        <v>1055</v>
      </c>
      <c r="H146" s="163">
        <v>92.27</v>
      </c>
      <c r="I146" s="164"/>
      <c r="L146" s="159"/>
      <c r="M146" s="165"/>
      <c r="N146" s="166"/>
      <c r="O146" s="166"/>
      <c r="P146" s="166"/>
      <c r="Q146" s="166"/>
      <c r="R146" s="166"/>
      <c r="S146" s="166"/>
      <c r="T146" s="167"/>
      <c r="AT146" s="161" t="s">
        <v>153</v>
      </c>
      <c r="AU146" s="161" t="s">
        <v>83</v>
      </c>
      <c r="AV146" s="13" t="s">
        <v>83</v>
      </c>
      <c r="AW146" s="13" t="s">
        <v>30</v>
      </c>
      <c r="AX146" s="13" t="s">
        <v>81</v>
      </c>
      <c r="AY146" s="161" t="s">
        <v>145</v>
      </c>
    </row>
    <row r="147" spans="1:65" s="2" customFormat="1" ht="24.15" customHeight="1">
      <c r="A147" s="32"/>
      <c r="B147" s="144"/>
      <c r="C147" s="145" t="s">
        <v>254</v>
      </c>
      <c r="D147" s="145" t="s">
        <v>147</v>
      </c>
      <c r="E147" s="146" t="s">
        <v>1056</v>
      </c>
      <c r="F147" s="147" t="s">
        <v>1057</v>
      </c>
      <c r="G147" s="148" t="s">
        <v>157</v>
      </c>
      <c r="H147" s="149">
        <v>189.726</v>
      </c>
      <c r="I147" s="150"/>
      <c r="J147" s="151">
        <f>ROUND(I147*H147,2)</f>
        <v>0</v>
      </c>
      <c r="K147" s="152"/>
      <c r="L147" s="33"/>
      <c r="M147" s="153" t="s">
        <v>1</v>
      </c>
      <c r="N147" s="154" t="s">
        <v>38</v>
      </c>
      <c r="O147" s="58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7" t="s">
        <v>151</v>
      </c>
      <c r="AT147" s="157" t="s">
        <v>147</v>
      </c>
      <c r="AU147" s="157" t="s">
        <v>83</v>
      </c>
      <c r="AY147" s="17" t="s">
        <v>145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7" t="s">
        <v>81</v>
      </c>
      <c r="BK147" s="158">
        <f>ROUND(I147*H147,2)</f>
        <v>0</v>
      </c>
      <c r="BL147" s="17" t="s">
        <v>151</v>
      </c>
      <c r="BM147" s="157" t="s">
        <v>1058</v>
      </c>
    </row>
    <row r="148" spans="1:65" s="14" customFormat="1" ht="10.199999999999999">
      <c r="B148" s="168"/>
      <c r="D148" s="160" t="s">
        <v>153</v>
      </c>
      <c r="E148" s="169" t="s">
        <v>1</v>
      </c>
      <c r="F148" s="170" t="s">
        <v>1059</v>
      </c>
      <c r="H148" s="169" t="s">
        <v>1</v>
      </c>
      <c r="I148" s="171"/>
      <c r="L148" s="168"/>
      <c r="M148" s="172"/>
      <c r="N148" s="173"/>
      <c r="O148" s="173"/>
      <c r="P148" s="173"/>
      <c r="Q148" s="173"/>
      <c r="R148" s="173"/>
      <c r="S148" s="173"/>
      <c r="T148" s="174"/>
      <c r="AT148" s="169" t="s">
        <v>153</v>
      </c>
      <c r="AU148" s="169" t="s">
        <v>83</v>
      </c>
      <c r="AV148" s="14" t="s">
        <v>81</v>
      </c>
      <c r="AW148" s="14" t="s">
        <v>30</v>
      </c>
      <c r="AX148" s="14" t="s">
        <v>73</v>
      </c>
      <c r="AY148" s="169" t="s">
        <v>145</v>
      </c>
    </row>
    <row r="149" spans="1:65" s="13" customFormat="1" ht="10.199999999999999">
      <c r="B149" s="159"/>
      <c r="D149" s="160" t="s">
        <v>153</v>
      </c>
      <c r="E149" s="161" t="s">
        <v>1</v>
      </c>
      <c r="F149" s="162" t="s">
        <v>1060</v>
      </c>
      <c r="H149" s="163">
        <v>5.577</v>
      </c>
      <c r="I149" s="164"/>
      <c r="L149" s="159"/>
      <c r="M149" s="165"/>
      <c r="N149" s="166"/>
      <c r="O149" s="166"/>
      <c r="P149" s="166"/>
      <c r="Q149" s="166"/>
      <c r="R149" s="166"/>
      <c r="S149" s="166"/>
      <c r="T149" s="167"/>
      <c r="AT149" s="161" t="s">
        <v>153</v>
      </c>
      <c r="AU149" s="161" t="s">
        <v>83</v>
      </c>
      <c r="AV149" s="13" t="s">
        <v>83</v>
      </c>
      <c r="AW149" s="13" t="s">
        <v>30</v>
      </c>
      <c r="AX149" s="13" t="s">
        <v>73</v>
      </c>
      <c r="AY149" s="161" t="s">
        <v>145</v>
      </c>
    </row>
    <row r="150" spans="1:65" s="14" customFormat="1" ht="10.199999999999999">
      <c r="B150" s="168"/>
      <c r="D150" s="160" t="s">
        <v>153</v>
      </c>
      <c r="E150" s="169" t="s">
        <v>1</v>
      </c>
      <c r="F150" s="170" t="s">
        <v>1061</v>
      </c>
      <c r="H150" s="169" t="s">
        <v>1</v>
      </c>
      <c r="I150" s="171"/>
      <c r="L150" s="168"/>
      <c r="M150" s="172"/>
      <c r="N150" s="173"/>
      <c r="O150" s="173"/>
      <c r="P150" s="173"/>
      <c r="Q150" s="173"/>
      <c r="R150" s="173"/>
      <c r="S150" s="173"/>
      <c r="T150" s="174"/>
      <c r="AT150" s="169" t="s">
        <v>153</v>
      </c>
      <c r="AU150" s="169" t="s">
        <v>83</v>
      </c>
      <c r="AV150" s="14" t="s">
        <v>81</v>
      </c>
      <c r="AW150" s="14" t="s">
        <v>30</v>
      </c>
      <c r="AX150" s="14" t="s">
        <v>73</v>
      </c>
      <c r="AY150" s="169" t="s">
        <v>145</v>
      </c>
    </row>
    <row r="151" spans="1:65" s="13" customFormat="1" ht="10.199999999999999">
      <c r="B151" s="159"/>
      <c r="D151" s="160" t="s">
        <v>153</v>
      </c>
      <c r="E151" s="161" t="s">
        <v>1</v>
      </c>
      <c r="F151" s="162" t="s">
        <v>1062</v>
      </c>
      <c r="H151" s="163">
        <v>184.149</v>
      </c>
      <c r="I151" s="164"/>
      <c r="L151" s="159"/>
      <c r="M151" s="165"/>
      <c r="N151" s="166"/>
      <c r="O151" s="166"/>
      <c r="P151" s="166"/>
      <c r="Q151" s="166"/>
      <c r="R151" s="166"/>
      <c r="S151" s="166"/>
      <c r="T151" s="167"/>
      <c r="AT151" s="161" t="s">
        <v>153</v>
      </c>
      <c r="AU151" s="161" t="s">
        <v>83</v>
      </c>
      <c r="AV151" s="13" t="s">
        <v>83</v>
      </c>
      <c r="AW151" s="13" t="s">
        <v>30</v>
      </c>
      <c r="AX151" s="13" t="s">
        <v>73</v>
      </c>
      <c r="AY151" s="161" t="s">
        <v>145</v>
      </c>
    </row>
    <row r="152" spans="1:65" s="15" customFormat="1" ht="10.199999999999999">
      <c r="B152" s="175"/>
      <c r="D152" s="160" t="s">
        <v>153</v>
      </c>
      <c r="E152" s="176" t="s">
        <v>1</v>
      </c>
      <c r="F152" s="177" t="s">
        <v>166</v>
      </c>
      <c r="H152" s="178">
        <v>189.726</v>
      </c>
      <c r="I152" s="179"/>
      <c r="L152" s="175"/>
      <c r="M152" s="180"/>
      <c r="N152" s="181"/>
      <c r="O152" s="181"/>
      <c r="P152" s="181"/>
      <c r="Q152" s="181"/>
      <c r="R152" s="181"/>
      <c r="S152" s="181"/>
      <c r="T152" s="182"/>
      <c r="AT152" s="176" t="s">
        <v>153</v>
      </c>
      <c r="AU152" s="176" t="s">
        <v>83</v>
      </c>
      <c r="AV152" s="15" t="s">
        <v>151</v>
      </c>
      <c r="AW152" s="15" t="s">
        <v>30</v>
      </c>
      <c r="AX152" s="15" t="s">
        <v>81</v>
      </c>
      <c r="AY152" s="176" t="s">
        <v>145</v>
      </c>
    </row>
    <row r="153" spans="1:65" s="12" customFormat="1" ht="22.8" customHeight="1">
      <c r="B153" s="131"/>
      <c r="D153" s="132" t="s">
        <v>72</v>
      </c>
      <c r="E153" s="142" t="s">
        <v>83</v>
      </c>
      <c r="F153" s="142" t="s">
        <v>198</v>
      </c>
      <c r="I153" s="134"/>
      <c r="J153" s="143">
        <f>BK153</f>
        <v>0</v>
      </c>
      <c r="L153" s="131"/>
      <c r="M153" s="136"/>
      <c r="N153" s="137"/>
      <c r="O153" s="137"/>
      <c r="P153" s="138">
        <f>SUM(P154:P161)</f>
        <v>0</v>
      </c>
      <c r="Q153" s="137"/>
      <c r="R153" s="138">
        <f>SUM(R154:R161)</f>
        <v>47.87540121</v>
      </c>
      <c r="S153" s="137"/>
      <c r="T153" s="139">
        <f>SUM(T154:T161)</f>
        <v>0</v>
      </c>
      <c r="AR153" s="132" t="s">
        <v>81</v>
      </c>
      <c r="AT153" s="140" t="s">
        <v>72</v>
      </c>
      <c r="AU153" s="140" t="s">
        <v>81</v>
      </c>
      <c r="AY153" s="132" t="s">
        <v>145</v>
      </c>
      <c r="BK153" s="141">
        <f>SUM(BK154:BK161)</f>
        <v>0</v>
      </c>
    </row>
    <row r="154" spans="1:65" s="2" customFormat="1" ht="24.15" customHeight="1">
      <c r="A154" s="32"/>
      <c r="B154" s="144"/>
      <c r="C154" s="145" t="s">
        <v>212</v>
      </c>
      <c r="D154" s="145" t="s">
        <v>147</v>
      </c>
      <c r="E154" s="146" t="s">
        <v>221</v>
      </c>
      <c r="F154" s="147" t="s">
        <v>222</v>
      </c>
      <c r="G154" s="148" t="s">
        <v>157</v>
      </c>
      <c r="H154" s="149">
        <v>13</v>
      </c>
      <c r="I154" s="150"/>
      <c r="J154" s="151">
        <f>ROUND(I154*H154,2)</f>
        <v>0</v>
      </c>
      <c r="K154" s="152"/>
      <c r="L154" s="33"/>
      <c r="M154" s="153" t="s">
        <v>1</v>
      </c>
      <c r="N154" s="154" t="s">
        <v>38</v>
      </c>
      <c r="O154" s="58"/>
      <c r="P154" s="155">
        <f>O154*H154</f>
        <v>0</v>
      </c>
      <c r="Q154" s="155">
        <v>1.98</v>
      </c>
      <c r="R154" s="155">
        <f>Q154*H154</f>
        <v>25.74</v>
      </c>
      <c r="S154" s="155">
        <v>0</v>
      </c>
      <c r="T154" s="15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7" t="s">
        <v>151</v>
      </c>
      <c r="AT154" s="157" t="s">
        <v>147</v>
      </c>
      <c r="AU154" s="157" t="s">
        <v>83</v>
      </c>
      <c r="AY154" s="17" t="s">
        <v>145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7" t="s">
        <v>81</v>
      </c>
      <c r="BK154" s="158">
        <f>ROUND(I154*H154,2)</f>
        <v>0</v>
      </c>
      <c r="BL154" s="17" t="s">
        <v>151</v>
      </c>
      <c r="BM154" s="157" t="s">
        <v>1063</v>
      </c>
    </row>
    <row r="155" spans="1:65" s="13" customFormat="1" ht="10.199999999999999">
      <c r="B155" s="159"/>
      <c r="D155" s="160" t="s">
        <v>153</v>
      </c>
      <c r="E155" s="161" t="s">
        <v>1</v>
      </c>
      <c r="F155" s="162" t="s">
        <v>1064</v>
      </c>
      <c r="H155" s="163">
        <v>13</v>
      </c>
      <c r="I155" s="164"/>
      <c r="L155" s="159"/>
      <c r="M155" s="165"/>
      <c r="N155" s="166"/>
      <c r="O155" s="166"/>
      <c r="P155" s="166"/>
      <c r="Q155" s="166"/>
      <c r="R155" s="166"/>
      <c r="S155" s="166"/>
      <c r="T155" s="167"/>
      <c r="AT155" s="161" t="s">
        <v>153</v>
      </c>
      <c r="AU155" s="161" t="s">
        <v>83</v>
      </c>
      <c r="AV155" s="13" t="s">
        <v>83</v>
      </c>
      <c r="AW155" s="13" t="s">
        <v>30</v>
      </c>
      <c r="AX155" s="13" t="s">
        <v>81</v>
      </c>
      <c r="AY155" s="161" t="s">
        <v>145</v>
      </c>
    </row>
    <row r="156" spans="1:65" s="2" customFormat="1" ht="24.15" customHeight="1">
      <c r="A156" s="32"/>
      <c r="B156" s="144"/>
      <c r="C156" s="145" t="s">
        <v>394</v>
      </c>
      <c r="D156" s="145" t="s">
        <v>147</v>
      </c>
      <c r="E156" s="146" t="s">
        <v>1065</v>
      </c>
      <c r="F156" s="147" t="s">
        <v>1066</v>
      </c>
      <c r="G156" s="148" t="s">
        <v>150</v>
      </c>
      <c r="H156" s="149">
        <v>57.082999999999998</v>
      </c>
      <c r="I156" s="150"/>
      <c r="J156" s="151">
        <f>ROUND(I156*H156,2)</f>
        <v>0</v>
      </c>
      <c r="K156" s="152"/>
      <c r="L156" s="33"/>
      <c r="M156" s="153" t="s">
        <v>1</v>
      </c>
      <c r="N156" s="154" t="s">
        <v>38</v>
      </c>
      <c r="O156" s="58"/>
      <c r="P156" s="155">
        <f>O156*H156</f>
        <v>0</v>
      </c>
      <c r="Q156" s="155">
        <v>1.383E-2</v>
      </c>
      <c r="R156" s="155">
        <f>Q156*H156</f>
        <v>0.78945789</v>
      </c>
      <c r="S156" s="155">
        <v>0</v>
      </c>
      <c r="T156" s="15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7" t="s">
        <v>151</v>
      </c>
      <c r="AT156" s="157" t="s">
        <v>147</v>
      </c>
      <c r="AU156" s="157" t="s">
        <v>83</v>
      </c>
      <c r="AY156" s="17" t="s">
        <v>145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7" t="s">
        <v>81</v>
      </c>
      <c r="BK156" s="158">
        <f>ROUND(I156*H156,2)</f>
        <v>0</v>
      </c>
      <c r="BL156" s="17" t="s">
        <v>151</v>
      </c>
      <c r="BM156" s="157" t="s">
        <v>1067</v>
      </c>
    </row>
    <row r="157" spans="1:65" s="2" customFormat="1" ht="24.15" customHeight="1">
      <c r="A157" s="32"/>
      <c r="B157" s="144"/>
      <c r="C157" s="145" t="s">
        <v>208</v>
      </c>
      <c r="D157" s="145" t="s">
        <v>147</v>
      </c>
      <c r="E157" s="146" t="s">
        <v>1068</v>
      </c>
      <c r="F157" s="147" t="s">
        <v>1069</v>
      </c>
      <c r="G157" s="148" t="s">
        <v>157</v>
      </c>
      <c r="H157" s="149">
        <v>8.5079999999999991</v>
      </c>
      <c r="I157" s="150"/>
      <c r="J157" s="151">
        <f>ROUND(I157*H157,2)</f>
        <v>0</v>
      </c>
      <c r="K157" s="152"/>
      <c r="L157" s="33"/>
      <c r="M157" s="153" t="s">
        <v>1</v>
      </c>
      <c r="N157" s="154" t="s">
        <v>38</v>
      </c>
      <c r="O157" s="58"/>
      <c r="P157" s="155">
        <f>O157*H157</f>
        <v>0</v>
      </c>
      <c r="Q157" s="155">
        <v>2.45329</v>
      </c>
      <c r="R157" s="155">
        <f>Q157*H157</f>
        <v>20.872591319999998</v>
      </c>
      <c r="S157" s="155">
        <v>0</v>
      </c>
      <c r="T157" s="15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7" t="s">
        <v>151</v>
      </c>
      <c r="AT157" s="157" t="s">
        <v>147</v>
      </c>
      <c r="AU157" s="157" t="s">
        <v>83</v>
      </c>
      <c r="AY157" s="17" t="s">
        <v>145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7" t="s">
        <v>81</v>
      </c>
      <c r="BK157" s="158">
        <f>ROUND(I157*H157,2)</f>
        <v>0</v>
      </c>
      <c r="BL157" s="17" t="s">
        <v>151</v>
      </c>
      <c r="BM157" s="157" t="s">
        <v>1070</v>
      </c>
    </row>
    <row r="158" spans="1:65" s="13" customFormat="1" ht="10.199999999999999">
      <c r="B158" s="159"/>
      <c r="D158" s="160" t="s">
        <v>153</v>
      </c>
      <c r="E158" s="161" t="s">
        <v>1</v>
      </c>
      <c r="F158" s="162" t="s">
        <v>1071</v>
      </c>
      <c r="H158" s="163">
        <v>8.5079999999999991</v>
      </c>
      <c r="I158" s="164"/>
      <c r="L158" s="159"/>
      <c r="M158" s="165"/>
      <c r="N158" s="166"/>
      <c r="O158" s="166"/>
      <c r="P158" s="166"/>
      <c r="Q158" s="166"/>
      <c r="R158" s="166"/>
      <c r="S158" s="166"/>
      <c r="T158" s="167"/>
      <c r="AT158" s="161" t="s">
        <v>153</v>
      </c>
      <c r="AU158" s="161" t="s">
        <v>83</v>
      </c>
      <c r="AV158" s="13" t="s">
        <v>83</v>
      </c>
      <c r="AW158" s="13" t="s">
        <v>30</v>
      </c>
      <c r="AX158" s="13" t="s">
        <v>81</v>
      </c>
      <c r="AY158" s="161" t="s">
        <v>145</v>
      </c>
    </row>
    <row r="159" spans="1:65" s="2" customFormat="1" ht="16.5" customHeight="1">
      <c r="A159" s="32"/>
      <c r="B159" s="144"/>
      <c r="C159" s="145" t="s">
        <v>216</v>
      </c>
      <c r="D159" s="145" t="s">
        <v>147</v>
      </c>
      <c r="E159" s="146" t="s">
        <v>250</v>
      </c>
      <c r="F159" s="147" t="s">
        <v>251</v>
      </c>
      <c r="G159" s="148" t="s">
        <v>150</v>
      </c>
      <c r="H159" s="149">
        <v>18.600000000000001</v>
      </c>
      <c r="I159" s="150"/>
      <c r="J159" s="151">
        <f>ROUND(I159*H159,2)</f>
        <v>0</v>
      </c>
      <c r="K159" s="152"/>
      <c r="L159" s="33"/>
      <c r="M159" s="153" t="s">
        <v>1</v>
      </c>
      <c r="N159" s="154" t="s">
        <v>38</v>
      </c>
      <c r="O159" s="58"/>
      <c r="P159" s="155">
        <f>O159*H159</f>
        <v>0</v>
      </c>
      <c r="Q159" s="155">
        <v>2.64E-3</v>
      </c>
      <c r="R159" s="155">
        <f>Q159*H159</f>
        <v>4.9104000000000002E-2</v>
      </c>
      <c r="S159" s="155">
        <v>0</v>
      </c>
      <c r="T159" s="15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7" t="s">
        <v>151</v>
      </c>
      <c r="AT159" s="157" t="s">
        <v>147</v>
      </c>
      <c r="AU159" s="157" t="s">
        <v>83</v>
      </c>
      <c r="AY159" s="17" t="s">
        <v>145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7" t="s">
        <v>81</v>
      </c>
      <c r="BK159" s="158">
        <f>ROUND(I159*H159,2)</f>
        <v>0</v>
      </c>
      <c r="BL159" s="17" t="s">
        <v>151</v>
      </c>
      <c r="BM159" s="157" t="s">
        <v>1072</v>
      </c>
    </row>
    <row r="160" spans="1:65" s="13" customFormat="1" ht="10.199999999999999">
      <c r="B160" s="159"/>
      <c r="D160" s="160" t="s">
        <v>153</v>
      </c>
      <c r="E160" s="161" t="s">
        <v>1</v>
      </c>
      <c r="F160" s="162" t="s">
        <v>1073</v>
      </c>
      <c r="H160" s="163">
        <v>18.600000000000001</v>
      </c>
      <c r="I160" s="164"/>
      <c r="L160" s="159"/>
      <c r="M160" s="165"/>
      <c r="N160" s="166"/>
      <c r="O160" s="166"/>
      <c r="P160" s="166"/>
      <c r="Q160" s="166"/>
      <c r="R160" s="166"/>
      <c r="S160" s="166"/>
      <c r="T160" s="167"/>
      <c r="AT160" s="161" t="s">
        <v>153</v>
      </c>
      <c r="AU160" s="161" t="s">
        <v>83</v>
      </c>
      <c r="AV160" s="13" t="s">
        <v>83</v>
      </c>
      <c r="AW160" s="13" t="s">
        <v>30</v>
      </c>
      <c r="AX160" s="13" t="s">
        <v>81</v>
      </c>
      <c r="AY160" s="161" t="s">
        <v>145</v>
      </c>
    </row>
    <row r="161" spans="1:65" s="2" customFormat="1" ht="21.75" customHeight="1">
      <c r="A161" s="32"/>
      <c r="B161" s="144"/>
      <c r="C161" s="145" t="s">
        <v>167</v>
      </c>
      <c r="D161" s="145" t="s">
        <v>147</v>
      </c>
      <c r="E161" s="146" t="s">
        <v>259</v>
      </c>
      <c r="F161" s="147" t="s">
        <v>260</v>
      </c>
      <c r="G161" s="148" t="s">
        <v>190</v>
      </c>
      <c r="H161" s="149">
        <v>0.4</v>
      </c>
      <c r="I161" s="150"/>
      <c r="J161" s="151">
        <f>ROUND(I161*H161,2)</f>
        <v>0</v>
      </c>
      <c r="K161" s="152"/>
      <c r="L161" s="33"/>
      <c r="M161" s="153" t="s">
        <v>1</v>
      </c>
      <c r="N161" s="154" t="s">
        <v>38</v>
      </c>
      <c r="O161" s="58"/>
      <c r="P161" s="155">
        <f>O161*H161</f>
        <v>0</v>
      </c>
      <c r="Q161" s="155">
        <v>1.0606199999999999</v>
      </c>
      <c r="R161" s="155">
        <f>Q161*H161</f>
        <v>0.42424799999999996</v>
      </c>
      <c r="S161" s="155">
        <v>0</v>
      </c>
      <c r="T161" s="15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7" t="s">
        <v>151</v>
      </c>
      <c r="AT161" s="157" t="s">
        <v>147</v>
      </c>
      <c r="AU161" s="157" t="s">
        <v>83</v>
      </c>
      <c r="AY161" s="17" t="s">
        <v>145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7" t="s">
        <v>81</v>
      </c>
      <c r="BK161" s="158">
        <f>ROUND(I161*H161,2)</f>
        <v>0</v>
      </c>
      <c r="BL161" s="17" t="s">
        <v>151</v>
      </c>
      <c r="BM161" s="157" t="s">
        <v>1074</v>
      </c>
    </row>
    <row r="162" spans="1:65" s="12" customFormat="1" ht="22.8" customHeight="1">
      <c r="B162" s="131"/>
      <c r="D162" s="132" t="s">
        <v>72</v>
      </c>
      <c r="E162" s="142" t="s">
        <v>262</v>
      </c>
      <c r="F162" s="142" t="s">
        <v>263</v>
      </c>
      <c r="I162" s="134"/>
      <c r="J162" s="143">
        <f>BK162</f>
        <v>0</v>
      </c>
      <c r="L162" s="131"/>
      <c r="M162" s="136"/>
      <c r="N162" s="137"/>
      <c r="O162" s="137"/>
      <c r="P162" s="138">
        <f>SUM(P163:P171)</f>
        <v>0</v>
      </c>
      <c r="Q162" s="137"/>
      <c r="R162" s="138">
        <f>SUM(R163:R171)</f>
        <v>25.428022160000001</v>
      </c>
      <c r="S162" s="137"/>
      <c r="T162" s="139">
        <f>SUM(T163:T171)</f>
        <v>0</v>
      </c>
      <c r="AR162" s="132" t="s">
        <v>81</v>
      </c>
      <c r="AT162" s="140" t="s">
        <v>72</v>
      </c>
      <c r="AU162" s="140" t="s">
        <v>81</v>
      </c>
      <c r="AY162" s="132" t="s">
        <v>145</v>
      </c>
      <c r="BK162" s="141">
        <f>SUM(BK163:BK171)</f>
        <v>0</v>
      </c>
    </row>
    <row r="163" spans="1:65" s="2" customFormat="1" ht="33" customHeight="1">
      <c r="A163" s="32"/>
      <c r="B163" s="144"/>
      <c r="C163" s="145" t="s">
        <v>258</v>
      </c>
      <c r="D163" s="145" t="s">
        <v>147</v>
      </c>
      <c r="E163" s="146" t="s">
        <v>1075</v>
      </c>
      <c r="F163" s="147" t="s">
        <v>1076</v>
      </c>
      <c r="G163" s="148" t="s">
        <v>150</v>
      </c>
      <c r="H163" s="149">
        <v>35.35</v>
      </c>
      <c r="I163" s="150"/>
      <c r="J163" s="151">
        <f>ROUND(I163*H163,2)</f>
        <v>0</v>
      </c>
      <c r="K163" s="152"/>
      <c r="L163" s="33"/>
      <c r="M163" s="153" t="s">
        <v>1</v>
      </c>
      <c r="N163" s="154" t="s">
        <v>38</v>
      </c>
      <c r="O163" s="58"/>
      <c r="P163" s="155">
        <f>O163*H163</f>
        <v>0</v>
      </c>
      <c r="Q163" s="155">
        <v>0.42831999999999998</v>
      </c>
      <c r="R163" s="155">
        <f>Q163*H163</f>
        <v>15.141112</v>
      </c>
      <c r="S163" s="155">
        <v>0</v>
      </c>
      <c r="T163" s="15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7" t="s">
        <v>151</v>
      </c>
      <c r="AT163" s="157" t="s">
        <v>147</v>
      </c>
      <c r="AU163" s="157" t="s">
        <v>83</v>
      </c>
      <c r="AY163" s="17" t="s">
        <v>145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7" t="s">
        <v>81</v>
      </c>
      <c r="BK163" s="158">
        <f>ROUND(I163*H163,2)</f>
        <v>0</v>
      </c>
      <c r="BL163" s="17" t="s">
        <v>151</v>
      </c>
      <c r="BM163" s="157" t="s">
        <v>1077</v>
      </c>
    </row>
    <row r="164" spans="1:65" s="13" customFormat="1" ht="10.199999999999999">
      <c r="B164" s="159"/>
      <c r="D164" s="160" t="s">
        <v>153</v>
      </c>
      <c r="E164" s="161" t="s">
        <v>1</v>
      </c>
      <c r="F164" s="162" t="s">
        <v>1078</v>
      </c>
      <c r="H164" s="163">
        <v>35.35</v>
      </c>
      <c r="I164" s="164"/>
      <c r="L164" s="159"/>
      <c r="M164" s="165"/>
      <c r="N164" s="166"/>
      <c r="O164" s="166"/>
      <c r="P164" s="166"/>
      <c r="Q164" s="166"/>
      <c r="R164" s="166"/>
      <c r="S164" s="166"/>
      <c r="T164" s="167"/>
      <c r="AT164" s="161" t="s">
        <v>153</v>
      </c>
      <c r="AU164" s="161" t="s">
        <v>83</v>
      </c>
      <c r="AV164" s="13" t="s">
        <v>83</v>
      </c>
      <c r="AW164" s="13" t="s">
        <v>30</v>
      </c>
      <c r="AX164" s="13" t="s">
        <v>81</v>
      </c>
      <c r="AY164" s="161" t="s">
        <v>145</v>
      </c>
    </row>
    <row r="165" spans="1:65" s="2" customFormat="1" ht="33" customHeight="1">
      <c r="A165" s="32"/>
      <c r="B165" s="144"/>
      <c r="C165" s="145" t="s">
        <v>220</v>
      </c>
      <c r="D165" s="145" t="s">
        <v>147</v>
      </c>
      <c r="E165" s="146" t="s">
        <v>1079</v>
      </c>
      <c r="F165" s="147" t="s">
        <v>1080</v>
      </c>
      <c r="G165" s="148" t="s">
        <v>150</v>
      </c>
      <c r="H165" s="149">
        <v>14.464</v>
      </c>
      <c r="I165" s="150"/>
      <c r="J165" s="151">
        <f>ROUND(I165*H165,2)</f>
        <v>0</v>
      </c>
      <c r="K165" s="152"/>
      <c r="L165" s="33"/>
      <c r="M165" s="153" t="s">
        <v>1</v>
      </c>
      <c r="N165" s="154" t="s">
        <v>38</v>
      </c>
      <c r="O165" s="58"/>
      <c r="P165" s="155">
        <f>O165*H165</f>
        <v>0</v>
      </c>
      <c r="Q165" s="155">
        <v>0.67488999999999999</v>
      </c>
      <c r="R165" s="155">
        <f>Q165*H165</f>
        <v>9.7616089600000002</v>
      </c>
      <c r="S165" s="155">
        <v>0</v>
      </c>
      <c r="T165" s="15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7" t="s">
        <v>151</v>
      </c>
      <c r="AT165" s="157" t="s">
        <v>147</v>
      </c>
      <c r="AU165" s="157" t="s">
        <v>83</v>
      </c>
      <c r="AY165" s="17" t="s">
        <v>145</v>
      </c>
      <c r="BE165" s="158">
        <f>IF(N165="základní",J165,0)</f>
        <v>0</v>
      </c>
      <c r="BF165" s="158">
        <f>IF(N165="snížená",J165,0)</f>
        <v>0</v>
      </c>
      <c r="BG165" s="158">
        <f>IF(N165="zákl. přenesená",J165,0)</f>
        <v>0</v>
      </c>
      <c r="BH165" s="158">
        <f>IF(N165="sníž. přenesená",J165,0)</f>
        <v>0</v>
      </c>
      <c r="BI165" s="158">
        <f>IF(N165="nulová",J165,0)</f>
        <v>0</v>
      </c>
      <c r="BJ165" s="17" t="s">
        <v>81</v>
      </c>
      <c r="BK165" s="158">
        <f>ROUND(I165*H165,2)</f>
        <v>0</v>
      </c>
      <c r="BL165" s="17" t="s">
        <v>151</v>
      </c>
      <c r="BM165" s="157" t="s">
        <v>1081</v>
      </c>
    </row>
    <row r="166" spans="1:65" s="13" customFormat="1" ht="10.199999999999999">
      <c r="B166" s="159"/>
      <c r="D166" s="160" t="s">
        <v>153</v>
      </c>
      <c r="E166" s="161" t="s">
        <v>1</v>
      </c>
      <c r="F166" s="162" t="s">
        <v>1082</v>
      </c>
      <c r="H166" s="163">
        <v>14.464</v>
      </c>
      <c r="I166" s="164"/>
      <c r="L166" s="159"/>
      <c r="M166" s="165"/>
      <c r="N166" s="166"/>
      <c r="O166" s="166"/>
      <c r="P166" s="166"/>
      <c r="Q166" s="166"/>
      <c r="R166" s="166"/>
      <c r="S166" s="166"/>
      <c r="T166" s="167"/>
      <c r="AT166" s="161" t="s">
        <v>153</v>
      </c>
      <c r="AU166" s="161" t="s">
        <v>83</v>
      </c>
      <c r="AV166" s="13" t="s">
        <v>83</v>
      </c>
      <c r="AW166" s="13" t="s">
        <v>30</v>
      </c>
      <c r="AX166" s="13" t="s">
        <v>81</v>
      </c>
      <c r="AY166" s="161" t="s">
        <v>145</v>
      </c>
    </row>
    <row r="167" spans="1:65" s="2" customFormat="1" ht="24.15" customHeight="1">
      <c r="A167" s="32"/>
      <c r="B167" s="144"/>
      <c r="C167" s="145" t="s">
        <v>245</v>
      </c>
      <c r="D167" s="145" t="s">
        <v>147</v>
      </c>
      <c r="E167" s="146" t="s">
        <v>276</v>
      </c>
      <c r="F167" s="147" t="s">
        <v>1083</v>
      </c>
      <c r="G167" s="148" t="s">
        <v>272</v>
      </c>
      <c r="H167" s="149">
        <v>5577</v>
      </c>
      <c r="I167" s="150"/>
      <c r="J167" s="151">
        <f>ROUND(I167*H167,2)</f>
        <v>0</v>
      </c>
      <c r="K167" s="152"/>
      <c r="L167" s="33"/>
      <c r="M167" s="153" t="s">
        <v>1</v>
      </c>
      <c r="N167" s="154" t="s">
        <v>38</v>
      </c>
      <c r="O167" s="58"/>
      <c r="P167" s="155">
        <f>O167*H167</f>
        <v>0</v>
      </c>
      <c r="Q167" s="155">
        <v>0</v>
      </c>
      <c r="R167" s="155">
        <f>Q167*H167</f>
        <v>0</v>
      </c>
      <c r="S167" s="155">
        <v>0</v>
      </c>
      <c r="T167" s="15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7" t="s">
        <v>151</v>
      </c>
      <c r="AT167" s="157" t="s">
        <v>147</v>
      </c>
      <c r="AU167" s="157" t="s">
        <v>83</v>
      </c>
      <c r="AY167" s="17" t="s">
        <v>145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7" t="s">
        <v>81</v>
      </c>
      <c r="BK167" s="158">
        <f>ROUND(I167*H167,2)</f>
        <v>0</v>
      </c>
      <c r="BL167" s="17" t="s">
        <v>151</v>
      </c>
      <c r="BM167" s="157" t="s">
        <v>1084</v>
      </c>
    </row>
    <row r="168" spans="1:65" s="2" customFormat="1" ht="33" customHeight="1">
      <c r="A168" s="32"/>
      <c r="B168" s="144"/>
      <c r="C168" s="145" t="s">
        <v>508</v>
      </c>
      <c r="D168" s="145" t="s">
        <v>147</v>
      </c>
      <c r="E168" s="146" t="s">
        <v>1085</v>
      </c>
      <c r="F168" s="147" t="s">
        <v>1086</v>
      </c>
      <c r="G168" s="148" t="s">
        <v>150</v>
      </c>
      <c r="H168" s="149">
        <v>16.372</v>
      </c>
      <c r="I168" s="150"/>
      <c r="J168" s="151">
        <f>ROUND(I168*H168,2)</f>
        <v>0</v>
      </c>
      <c r="K168" s="152"/>
      <c r="L168" s="33"/>
      <c r="M168" s="153" t="s">
        <v>1</v>
      </c>
      <c r="N168" s="154" t="s">
        <v>38</v>
      </c>
      <c r="O168" s="58"/>
      <c r="P168" s="155">
        <f>O168*H168</f>
        <v>0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7" t="s">
        <v>151</v>
      </c>
      <c r="AT168" s="157" t="s">
        <v>147</v>
      </c>
      <c r="AU168" s="157" t="s">
        <v>83</v>
      </c>
      <c r="AY168" s="17" t="s">
        <v>145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7" t="s">
        <v>81</v>
      </c>
      <c r="BK168" s="158">
        <f>ROUND(I168*H168,2)</f>
        <v>0</v>
      </c>
      <c r="BL168" s="17" t="s">
        <v>151</v>
      </c>
      <c r="BM168" s="157" t="s">
        <v>1087</v>
      </c>
    </row>
    <row r="169" spans="1:65" s="13" customFormat="1" ht="10.199999999999999">
      <c r="B169" s="159"/>
      <c r="D169" s="160" t="s">
        <v>153</v>
      </c>
      <c r="E169" s="161" t="s">
        <v>1</v>
      </c>
      <c r="F169" s="162" t="s">
        <v>1088</v>
      </c>
      <c r="H169" s="163">
        <v>16.372</v>
      </c>
      <c r="I169" s="164"/>
      <c r="L169" s="159"/>
      <c r="M169" s="165"/>
      <c r="N169" s="166"/>
      <c r="O169" s="166"/>
      <c r="P169" s="166"/>
      <c r="Q169" s="166"/>
      <c r="R169" s="166"/>
      <c r="S169" s="166"/>
      <c r="T169" s="167"/>
      <c r="AT169" s="161" t="s">
        <v>153</v>
      </c>
      <c r="AU169" s="161" t="s">
        <v>83</v>
      </c>
      <c r="AV169" s="13" t="s">
        <v>83</v>
      </c>
      <c r="AW169" s="13" t="s">
        <v>30</v>
      </c>
      <c r="AX169" s="13" t="s">
        <v>81</v>
      </c>
      <c r="AY169" s="161" t="s">
        <v>145</v>
      </c>
    </row>
    <row r="170" spans="1:65" s="2" customFormat="1" ht="37.799999999999997" customHeight="1">
      <c r="A170" s="32"/>
      <c r="B170" s="144"/>
      <c r="C170" s="183" t="s">
        <v>469</v>
      </c>
      <c r="D170" s="183" t="s">
        <v>209</v>
      </c>
      <c r="E170" s="184" t="s">
        <v>1089</v>
      </c>
      <c r="F170" s="185" t="s">
        <v>1090</v>
      </c>
      <c r="G170" s="186" t="s">
        <v>150</v>
      </c>
      <c r="H170" s="187">
        <v>18.827999999999999</v>
      </c>
      <c r="I170" s="188"/>
      <c r="J170" s="189">
        <f>ROUND(I170*H170,2)</f>
        <v>0</v>
      </c>
      <c r="K170" s="190"/>
      <c r="L170" s="191"/>
      <c r="M170" s="192" t="s">
        <v>1</v>
      </c>
      <c r="N170" s="193" t="s">
        <v>38</v>
      </c>
      <c r="O170" s="58"/>
      <c r="P170" s="155">
        <f>O170*H170</f>
        <v>0</v>
      </c>
      <c r="Q170" s="155">
        <v>2.7900000000000001E-2</v>
      </c>
      <c r="R170" s="155">
        <f>Q170*H170</f>
        <v>0.52530120000000002</v>
      </c>
      <c r="S170" s="155">
        <v>0</v>
      </c>
      <c r="T170" s="15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7" t="s">
        <v>212</v>
      </c>
      <c r="AT170" s="157" t="s">
        <v>209</v>
      </c>
      <c r="AU170" s="157" t="s">
        <v>83</v>
      </c>
      <c r="AY170" s="17" t="s">
        <v>145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7" t="s">
        <v>81</v>
      </c>
      <c r="BK170" s="158">
        <f>ROUND(I170*H170,2)</f>
        <v>0</v>
      </c>
      <c r="BL170" s="17" t="s">
        <v>151</v>
      </c>
      <c r="BM170" s="157" t="s">
        <v>1091</v>
      </c>
    </row>
    <row r="171" spans="1:65" s="13" customFormat="1" ht="10.199999999999999">
      <c r="B171" s="159"/>
      <c r="D171" s="160" t="s">
        <v>153</v>
      </c>
      <c r="F171" s="162" t="s">
        <v>1092</v>
      </c>
      <c r="H171" s="163">
        <v>18.827999999999999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153</v>
      </c>
      <c r="AU171" s="161" t="s">
        <v>83</v>
      </c>
      <c r="AV171" s="13" t="s">
        <v>83</v>
      </c>
      <c r="AW171" s="13" t="s">
        <v>3</v>
      </c>
      <c r="AX171" s="13" t="s">
        <v>81</v>
      </c>
      <c r="AY171" s="161" t="s">
        <v>145</v>
      </c>
    </row>
    <row r="172" spans="1:65" s="12" customFormat="1" ht="22.8" customHeight="1">
      <c r="B172" s="131"/>
      <c r="D172" s="132" t="s">
        <v>72</v>
      </c>
      <c r="E172" s="142" t="s">
        <v>151</v>
      </c>
      <c r="F172" s="142" t="s">
        <v>322</v>
      </c>
      <c r="I172" s="134"/>
      <c r="J172" s="143">
        <f>BK172</f>
        <v>0</v>
      </c>
      <c r="L172" s="131"/>
      <c r="M172" s="136"/>
      <c r="N172" s="137"/>
      <c r="O172" s="137"/>
      <c r="P172" s="138">
        <f>SUM(P173:P184)</f>
        <v>0</v>
      </c>
      <c r="Q172" s="137"/>
      <c r="R172" s="138">
        <f>SUM(R173:R184)</f>
        <v>4.4701226199999997</v>
      </c>
      <c r="S172" s="137"/>
      <c r="T172" s="139">
        <f>SUM(T173:T184)</f>
        <v>0</v>
      </c>
      <c r="AR172" s="132" t="s">
        <v>81</v>
      </c>
      <c r="AT172" s="140" t="s">
        <v>72</v>
      </c>
      <c r="AU172" s="140" t="s">
        <v>81</v>
      </c>
      <c r="AY172" s="132" t="s">
        <v>145</v>
      </c>
      <c r="BK172" s="141">
        <f>SUM(BK173:BK184)</f>
        <v>0</v>
      </c>
    </row>
    <row r="173" spans="1:65" s="2" customFormat="1" ht="24.15" customHeight="1">
      <c r="A173" s="32"/>
      <c r="B173" s="144"/>
      <c r="C173" s="145" t="s">
        <v>236</v>
      </c>
      <c r="D173" s="145" t="s">
        <v>147</v>
      </c>
      <c r="E173" s="146" t="s">
        <v>1093</v>
      </c>
      <c r="F173" s="147" t="s">
        <v>1094</v>
      </c>
      <c r="G173" s="148" t="s">
        <v>150</v>
      </c>
      <c r="H173" s="149">
        <v>40.404000000000003</v>
      </c>
      <c r="I173" s="150"/>
      <c r="J173" s="151">
        <f>ROUND(I173*H173,2)</f>
        <v>0</v>
      </c>
      <c r="K173" s="152"/>
      <c r="L173" s="33"/>
      <c r="M173" s="153" t="s">
        <v>1</v>
      </c>
      <c r="N173" s="154" t="s">
        <v>38</v>
      </c>
      <c r="O173" s="58"/>
      <c r="P173" s="155">
        <f>O173*H173</f>
        <v>0</v>
      </c>
      <c r="Q173" s="155">
        <v>7.0800000000000004E-3</v>
      </c>
      <c r="R173" s="155">
        <f>Q173*H173</f>
        <v>0.28606032000000003</v>
      </c>
      <c r="S173" s="155">
        <v>0</v>
      </c>
      <c r="T173" s="15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7" t="s">
        <v>151</v>
      </c>
      <c r="AT173" s="157" t="s">
        <v>147</v>
      </c>
      <c r="AU173" s="157" t="s">
        <v>83</v>
      </c>
      <c r="AY173" s="17" t="s">
        <v>145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7" t="s">
        <v>81</v>
      </c>
      <c r="BK173" s="158">
        <f>ROUND(I173*H173,2)</f>
        <v>0</v>
      </c>
      <c r="BL173" s="17" t="s">
        <v>151</v>
      </c>
      <c r="BM173" s="157" t="s">
        <v>1095</v>
      </c>
    </row>
    <row r="174" spans="1:65" s="13" customFormat="1" ht="10.199999999999999">
      <c r="B174" s="159"/>
      <c r="D174" s="160" t="s">
        <v>153</v>
      </c>
      <c r="E174" s="161" t="s">
        <v>1</v>
      </c>
      <c r="F174" s="162" t="s">
        <v>1096</v>
      </c>
      <c r="H174" s="163">
        <v>40.404000000000003</v>
      </c>
      <c r="I174" s="164"/>
      <c r="L174" s="159"/>
      <c r="M174" s="165"/>
      <c r="N174" s="166"/>
      <c r="O174" s="166"/>
      <c r="P174" s="166"/>
      <c r="Q174" s="166"/>
      <c r="R174" s="166"/>
      <c r="S174" s="166"/>
      <c r="T174" s="167"/>
      <c r="AT174" s="161" t="s">
        <v>153</v>
      </c>
      <c r="AU174" s="161" t="s">
        <v>83</v>
      </c>
      <c r="AV174" s="13" t="s">
        <v>83</v>
      </c>
      <c r="AW174" s="13" t="s">
        <v>30</v>
      </c>
      <c r="AX174" s="13" t="s">
        <v>81</v>
      </c>
      <c r="AY174" s="161" t="s">
        <v>145</v>
      </c>
    </row>
    <row r="175" spans="1:65" s="2" customFormat="1" ht="21.75" customHeight="1">
      <c r="A175" s="32"/>
      <c r="B175" s="144"/>
      <c r="C175" s="145" t="s">
        <v>385</v>
      </c>
      <c r="D175" s="145" t="s">
        <v>147</v>
      </c>
      <c r="E175" s="146" t="s">
        <v>1097</v>
      </c>
      <c r="F175" s="147" t="s">
        <v>1098</v>
      </c>
      <c r="G175" s="148" t="s">
        <v>450</v>
      </c>
      <c r="H175" s="149">
        <v>1</v>
      </c>
      <c r="I175" s="150"/>
      <c r="J175" s="151">
        <f>ROUND(I175*H175,2)</f>
        <v>0</v>
      </c>
      <c r="K175" s="152"/>
      <c r="L175" s="33"/>
      <c r="M175" s="153" t="s">
        <v>1</v>
      </c>
      <c r="N175" s="154" t="s">
        <v>38</v>
      </c>
      <c r="O175" s="58"/>
      <c r="P175" s="155">
        <f>O175*H175</f>
        <v>0</v>
      </c>
      <c r="Q175" s="155">
        <v>8.516E-2</v>
      </c>
      <c r="R175" s="155">
        <f>Q175*H175</f>
        <v>8.516E-2</v>
      </c>
      <c r="S175" s="155">
        <v>0</v>
      </c>
      <c r="T175" s="15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7" t="s">
        <v>151</v>
      </c>
      <c r="AT175" s="157" t="s">
        <v>147</v>
      </c>
      <c r="AU175" s="157" t="s">
        <v>83</v>
      </c>
      <c r="AY175" s="17" t="s">
        <v>145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7" t="s">
        <v>81</v>
      </c>
      <c r="BK175" s="158">
        <f>ROUND(I175*H175,2)</f>
        <v>0</v>
      </c>
      <c r="BL175" s="17" t="s">
        <v>151</v>
      </c>
      <c r="BM175" s="157" t="s">
        <v>1099</v>
      </c>
    </row>
    <row r="176" spans="1:65" s="2" customFormat="1" ht="24.15" customHeight="1">
      <c r="A176" s="32"/>
      <c r="B176" s="144"/>
      <c r="C176" s="145" t="s">
        <v>227</v>
      </c>
      <c r="D176" s="145" t="s">
        <v>147</v>
      </c>
      <c r="E176" s="146" t="s">
        <v>1100</v>
      </c>
      <c r="F176" s="147" t="s">
        <v>1101</v>
      </c>
      <c r="G176" s="148" t="s">
        <v>150</v>
      </c>
      <c r="H176" s="149">
        <v>110.349</v>
      </c>
      <c r="I176" s="150"/>
      <c r="J176" s="151">
        <f>ROUND(I176*H176,2)</f>
        <v>0</v>
      </c>
      <c r="K176" s="152"/>
      <c r="L176" s="33"/>
      <c r="M176" s="153" t="s">
        <v>1</v>
      </c>
      <c r="N176" s="154" t="s">
        <v>38</v>
      </c>
      <c r="O176" s="58"/>
      <c r="P176" s="155">
        <f>O176*H176</f>
        <v>0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7" t="s">
        <v>151</v>
      </c>
      <c r="AT176" s="157" t="s">
        <v>147</v>
      </c>
      <c r="AU176" s="157" t="s">
        <v>83</v>
      </c>
      <c r="AY176" s="17" t="s">
        <v>145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7" t="s">
        <v>81</v>
      </c>
      <c r="BK176" s="158">
        <f>ROUND(I176*H176,2)</f>
        <v>0</v>
      </c>
      <c r="BL176" s="17" t="s">
        <v>151</v>
      </c>
      <c r="BM176" s="157" t="s">
        <v>1102</v>
      </c>
    </row>
    <row r="177" spans="1:65" s="14" customFormat="1" ht="10.199999999999999">
      <c r="B177" s="168"/>
      <c r="D177" s="160" t="s">
        <v>153</v>
      </c>
      <c r="E177" s="169" t="s">
        <v>1</v>
      </c>
      <c r="F177" s="170" t="s">
        <v>1103</v>
      </c>
      <c r="H177" s="169" t="s">
        <v>1</v>
      </c>
      <c r="I177" s="171"/>
      <c r="L177" s="168"/>
      <c r="M177" s="172"/>
      <c r="N177" s="173"/>
      <c r="O177" s="173"/>
      <c r="P177" s="173"/>
      <c r="Q177" s="173"/>
      <c r="R177" s="173"/>
      <c r="S177" s="173"/>
      <c r="T177" s="174"/>
      <c r="AT177" s="169" t="s">
        <v>153</v>
      </c>
      <c r="AU177" s="169" t="s">
        <v>83</v>
      </c>
      <c r="AV177" s="14" t="s">
        <v>81</v>
      </c>
      <c r="AW177" s="14" t="s">
        <v>30</v>
      </c>
      <c r="AX177" s="14" t="s">
        <v>73</v>
      </c>
      <c r="AY177" s="169" t="s">
        <v>145</v>
      </c>
    </row>
    <row r="178" spans="1:65" s="13" customFormat="1" ht="10.199999999999999">
      <c r="B178" s="159"/>
      <c r="D178" s="160" t="s">
        <v>153</v>
      </c>
      <c r="E178" s="161" t="s">
        <v>1</v>
      </c>
      <c r="F178" s="162" t="s">
        <v>1104</v>
      </c>
      <c r="H178" s="163">
        <v>40.093000000000004</v>
      </c>
      <c r="I178" s="164"/>
      <c r="L178" s="159"/>
      <c r="M178" s="165"/>
      <c r="N178" s="166"/>
      <c r="O178" s="166"/>
      <c r="P178" s="166"/>
      <c r="Q178" s="166"/>
      <c r="R178" s="166"/>
      <c r="S178" s="166"/>
      <c r="T178" s="167"/>
      <c r="AT178" s="161" t="s">
        <v>153</v>
      </c>
      <c r="AU178" s="161" t="s">
        <v>83</v>
      </c>
      <c r="AV178" s="13" t="s">
        <v>83</v>
      </c>
      <c r="AW178" s="13" t="s">
        <v>30</v>
      </c>
      <c r="AX178" s="13" t="s">
        <v>73</v>
      </c>
      <c r="AY178" s="161" t="s">
        <v>145</v>
      </c>
    </row>
    <row r="179" spans="1:65" s="14" customFormat="1" ht="10.199999999999999">
      <c r="B179" s="168"/>
      <c r="D179" s="160" t="s">
        <v>153</v>
      </c>
      <c r="E179" s="169" t="s">
        <v>1</v>
      </c>
      <c r="F179" s="170" t="s">
        <v>1105</v>
      </c>
      <c r="H179" s="169" t="s">
        <v>1</v>
      </c>
      <c r="I179" s="171"/>
      <c r="L179" s="168"/>
      <c r="M179" s="172"/>
      <c r="N179" s="173"/>
      <c r="O179" s="173"/>
      <c r="P179" s="173"/>
      <c r="Q179" s="173"/>
      <c r="R179" s="173"/>
      <c r="S179" s="173"/>
      <c r="T179" s="174"/>
      <c r="AT179" s="169" t="s">
        <v>153</v>
      </c>
      <c r="AU179" s="169" t="s">
        <v>83</v>
      </c>
      <c r="AV179" s="14" t="s">
        <v>81</v>
      </c>
      <c r="AW179" s="14" t="s">
        <v>30</v>
      </c>
      <c r="AX179" s="14" t="s">
        <v>73</v>
      </c>
      <c r="AY179" s="169" t="s">
        <v>145</v>
      </c>
    </row>
    <row r="180" spans="1:65" s="13" customFormat="1" ht="10.199999999999999">
      <c r="B180" s="159"/>
      <c r="D180" s="160" t="s">
        <v>153</v>
      </c>
      <c r="E180" s="161" t="s">
        <v>1</v>
      </c>
      <c r="F180" s="162" t="s">
        <v>1106</v>
      </c>
      <c r="H180" s="163">
        <v>70.256</v>
      </c>
      <c r="I180" s="164"/>
      <c r="L180" s="159"/>
      <c r="M180" s="165"/>
      <c r="N180" s="166"/>
      <c r="O180" s="166"/>
      <c r="P180" s="166"/>
      <c r="Q180" s="166"/>
      <c r="R180" s="166"/>
      <c r="S180" s="166"/>
      <c r="T180" s="167"/>
      <c r="AT180" s="161" t="s">
        <v>153</v>
      </c>
      <c r="AU180" s="161" t="s">
        <v>83</v>
      </c>
      <c r="AV180" s="13" t="s">
        <v>83</v>
      </c>
      <c r="AW180" s="13" t="s">
        <v>30</v>
      </c>
      <c r="AX180" s="13" t="s">
        <v>73</v>
      </c>
      <c r="AY180" s="161" t="s">
        <v>145</v>
      </c>
    </row>
    <row r="181" spans="1:65" s="15" customFormat="1" ht="10.199999999999999">
      <c r="B181" s="175"/>
      <c r="D181" s="160" t="s">
        <v>153</v>
      </c>
      <c r="E181" s="176" t="s">
        <v>1</v>
      </c>
      <c r="F181" s="177" t="s">
        <v>166</v>
      </c>
      <c r="H181" s="178">
        <v>110.349</v>
      </c>
      <c r="I181" s="179"/>
      <c r="L181" s="175"/>
      <c r="M181" s="180"/>
      <c r="N181" s="181"/>
      <c r="O181" s="181"/>
      <c r="P181" s="181"/>
      <c r="Q181" s="181"/>
      <c r="R181" s="181"/>
      <c r="S181" s="181"/>
      <c r="T181" s="182"/>
      <c r="AT181" s="176" t="s">
        <v>153</v>
      </c>
      <c r="AU181" s="176" t="s">
        <v>83</v>
      </c>
      <c r="AV181" s="15" t="s">
        <v>151</v>
      </c>
      <c r="AW181" s="15" t="s">
        <v>30</v>
      </c>
      <c r="AX181" s="15" t="s">
        <v>81</v>
      </c>
      <c r="AY181" s="176" t="s">
        <v>145</v>
      </c>
    </row>
    <row r="182" spans="1:65" s="2" customFormat="1" ht="24.15" customHeight="1">
      <c r="A182" s="32"/>
      <c r="B182" s="144"/>
      <c r="C182" s="183" t="s">
        <v>8</v>
      </c>
      <c r="D182" s="183" t="s">
        <v>209</v>
      </c>
      <c r="E182" s="184" t="s">
        <v>1107</v>
      </c>
      <c r="F182" s="185" t="s">
        <v>1108</v>
      </c>
      <c r="G182" s="186" t="s">
        <v>150</v>
      </c>
      <c r="H182" s="187">
        <v>126.901</v>
      </c>
      <c r="I182" s="188"/>
      <c r="J182" s="189">
        <f>ROUND(I182*H182,2)</f>
        <v>0</v>
      </c>
      <c r="K182" s="190"/>
      <c r="L182" s="191"/>
      <c r="M182" s="192" t="s">
        <v>1</v>
      </c>
      <c r="N182" s="193" t="s">
        <v>38</v>
      </c>
      <c r="O182" s="58"/>
      <c r="P182" s="155">
        <f>O182*H182</f>
        <v>0</v>
      </c>
      <c r="Q182" s="155">
        <v>3.2300000000000002E-2</v>
      </c>
      <c r="R182" s="155">
        <f>Q182*H182</f>
        <v>4.0989022999999998</v>
      </c>
      <c r="S182" s="155">
        <v>0</v>
      </c>
      <c r="T182" s="15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7" t="s">
        <v>212</v>
      </c>
      <c r="AT182" s="157" t="s">
        <v>209</v>
      </c>
      <c r="AU182" s="157" t="s">
        <v>83</v>
      </c>
      <c r="AY182" s="17" t="s">
        <v>145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7" t="s">
        <v>81</v>
      </c>
      <c r="BK182" s="158">
        <f>ROUND(I182*H182,2)</f>
        <v>0</v>
      </c>
      <c r="BL182" s="17" t="s">
        <v>151</v>
      </c>
      <c r="BM182" s="157" t="s">
        <v>1109</v>
      </c>
    </row>
    <row r="183" spans="1:65" s="13" customFormat="1" ht="10.199999999999999">
      <c r="B183" s="159"/>
      <c r="D183" s="160" t="s">
        <v>153</v>
      </c>
      <c r="E183" s="161" t="s">
        <v>1</v>
      </c>
      <c r="F183" s="162" t="s">
        <v>1110</v>
      </c>
      <c r="H183" s="163">
        <v>110.349</v>
      </c>
      <c r="I183" s="164"/>
      <c r="L183" s="159"/>
      <c r="M183" s="165"/>
      <c r="N183" s="166"/>
      <c r="O183" s="166"/>
      <c r="P183" s="166"/>
      <c r="Q183" s="166"/>
      <c r="R183" s="166"/>
      <c r="S183" s="166"/>
      <c r="T183" s="167"/>
      <c r="AT183" s="161" t="s">
        <v>153</v>
      </c>
      <c r="AU183" s="161" t="s">
        <v>83</v>
      </c>
      <c r="AV183" s="13" t="s">
        <v>83</v>
      </c>
      <c r="AW183" s="13" t="s">
        <v>30</v>
      </c>
      <c r="AX183" s="13" t="s">
        <v>81</v>
      </c>
      <c r="AY183" s="161" t="s">
        <v>145</v>
      </c>
    </row>
    <row r="184" spans="1:65" s="13" customFormat="1" ht="10.199999999999999">
      <c r="B184" s="159"/>
      <c r="D184" s="160" t="s">
        <v>153</v>
      </c>
      <c r="F184" s="162" t="s">
        <v>1111</v>
      </c>
      <c r="H184" s="163">
        <v>126.901</v>
      </c>
      <c r="I184" s="164"/>
      <c r="L184" s="159"/>
      <c r="M184" s="165"/>
      <c r="N184" s="166"/>
      <c r="O184" s="166"/>
      <c r="P184" s="166"/>
      <c r="Q184" s="166"/>
      <c r="R184" s="166"/>
      <c r="S184" s="166"/>
      <c r="T184" s="167"/>
      <c r="AT184" s="161" t="s">
        <v>153</v>
      </c>
      <c r="AU184" s="161" t="s">
        <v>83</v>
      </c>
      <c r="AV184" s="13" t="s">
        <v>83</v>
      </c>
      <c r="AW184" s="13" t="s">
        <v>3</v>
      </c>
      <c r="AX184" s="13" t="s">
        <v>81</v>
      </c>
      <c r="AY184" s="161" t="s">
        <v>145</v>
      </c>
    </row>
    <row r="185" spans="1:65" s="12" customFormat="1" ht="22.8" customHeight="1">
      <c r="B185" s="131"/>
      <c r="D185" s="132" t="s">
        <v>72</v>
      </c>
      <c r="E185" s="142" t="s">
        <v>216</v>
      </c>
      <c r="F185" s="142" t="s">
        <v>355</v>
      </c>
      <c r="I185" s="134"/>
      <c r="J185" s="143">
        <f>BK185</f>
        <v>0</v>
      </c>
      <c r="L185" s="131"/>
      <c r="M185" s="136"/>
      <c r="N185" s="137"/>
      <c r="O185" s="137"/>
      <c r="P185" s="138">
        <f>SUM(P186:P202)</f>
        <v>0</v>
      </c>
      <c r="Q185" s="137"/>
      <c r="R185" s="138">
        <f>SUM(R186:R202)</f>
        <v>26.91323375</v>
      </c>
      <c r="S185" s="137"/>
      <c r="T185" s="139">
        <f>SUM(T186:T202)</f>
        <v>0</v>
      </c>
      <c r="AR185" s="132" t="s">
        <v>81</v>
      </c>
      <c r="AT185" s="140" t="s">
        <v>72</v>
      </c>
      <c r="AU185" s="140" t="s">
        <v>81</v>
      </c>
      <c r="AY185" s="132" t="s">
        <v>145</v>
      </c>
      <c r="BK185" s="141">
        <f>SUM(BK186:BK202)</f>
        <v>0</v>
      </c>
    </row>
    <row r="186" spans="1:65" s="2" customFormat="1" ht="24.15" customHeight="1">
      <c r="A186" s="32"/>
      <c r="B186" s="144"/>
      <c r="C186" s="145" t="s">
        <v>345</v>
      </c>
      <c r="D186" s="145" t="s">
        <v>147</v>
      </c>
      <c r="E186" s="146" t="s">
        <v>357</v>
      </c>
      <c r="F186" s="147" t="s">
        <v>358</v>
      </c>
      <c r="G186" s="148" t="s">
        <v>150</v>
      </c>
      <c r="H186" s="149">
        <v>24.151</v>
      </c>
      <c r="I186" s="150"/>
      <c r="J186" s="151">
        <f>ROUND(I186*H186,2)</f>
        <v>0</v>
      </c>
      <c r="K186" s="152"/>
      <c r="L186" s="33"/>
      <c r="M186" s="153" t="s">
        <v>1</v>
      </c>
      <c r="N186" s="154" t="s">
        <v>38</v>
      </c>
      <c r="O186" s="58"/>
      <c r="P186" s="155">
        <f>O186*H186</f>
        <v>0</v>
      </c>
      <c r="Q186" s="155">
        <v>4.3800000000000002E-3</v>
      </c>
      <c r="R186" s="155">
        <f>Q186*H186</f>
        <v>0.10578138000000001</v>
      </c>
      <c r="S186" s="155">
        <v>0</v>
      </c>
      <c r="T186" s="15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7" t="s">
        <v>151</v>
      </c>
      <c r="AT186" s="157" t="s">
        <v>147</v>
      </c>
      <c r="AU186" s="157" t="s">
        <v>83</v>
      </c>
      <c r="AY186" s="17" t="s">
        <v>145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7" t="s">
        <v>81</v>
      </c>
      <c r="BK186" s="158">
        <f>ROUND(I186*H186,2)</f>
        <v>0</v>
      </c>
      <c r="BL186" s="17" t="s">
        <v>151</v>
      </c>
      <c r="BM186" s="157" t="s">
        <v>1112</v>
      </c>
    </row>
    <row r="187" spans="1:65" s="13" customFormat="1" ht="10.199999999999999">
      <c r="B187" s="159"/>
      <c r="D187" s="160" t="s">
        <v>153</v>
      </c>
      <c r="E187" s="161" t="s">
        <v>1</v>
      </c>
      <c r="F187" s="162" t="s">
        <v>1113</v>
      </c>
      <c r="H187" s="163">
        <v>24.151</v>
      </c>
      <c r="I187" s="164"/>
      <c r="L187" s="159"/>
      <c r="M187" s="165"/>
      <c r="N187" s="166"/>
      <c r="O187" s="166"/>
      <c r="P187" s="166"/>
      <c r="Q187" s="166"/>
      <c r="R187" s="166"/>
      <c r="S187" s="166"/>
      <c r="T187" s="167"/>
      <c r="AT187" s="161" t="s">
        <v>153</v>
      </c>
      <c r="AU187" s="161" t="s">
        <v>83</v>
      </c>
      <c r="AV187" s="13" t="s">
        <v>83</v>
      </c>
      <c r="AW187" s="13" t="s">
        <v>30</v>
      </c>
      <c r="AX187" s="13" t="s">
        <v>81</v>
      </c>
      <c r="AY187" s="161" t="s">
        <v>145</v>
      </c>
    </row>
    <row r="188" spans="1:65" s="2" customFormat="1" ht="24.15" customHeight="1">
      <c r="A188" s="32"/>
      <c r="B188" s="144"/>
      <c r="C188" s="145" t="s">
        <v>551</v>
      </c>
      <c r="D188" s="145" t="s">
        <v>147</v>
      </c>
      <c r="E188" s="146" t="s">
        <v>361</v>
      </c>
      <c r="F188" s="147" t="s">
        <v>362</v>
      </c>
      <c r="G188" s="148" t="s">
        <v>202</v>
      </c>
      <c r="H188" s="149">
        <v>65.864999999999995</v>
      </c>
      <c r="I188" s="150"/>
      <c r="J188" s="151">
        <f>ROUND(I188*H188,2)</f>
        <v>0</v>
      </c>
      <c r="K188" s="152"/>
      <c r="L188" s="33"/>
      <c r="M188" s="153" t="s">
        <v>1</v>
      </c>
      <c r="N188" s="154" t="s">
        <v>38</v>
      </c>
      <c r="O188" s="58"/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7" t="s">
        <v>151</v>
      </c>
      <c r="AT188" s="157" t="s">
        <v>147</v>
      </c>
      <c r="AU188" s="157" t="s">
        <v>83</v>
      </c>
      <c r="AY188" s="17" t="s">
        <v>145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7" t="s">
        <v>81</v>
      </c>
      <c r="BK188" s="158">
        <f>ROUND(I188*H188,2)</f>
        <v>0</v>
      </c>
      <c r="BL188" s="17" t="s">
        <v>151</v>
      </c>
      <c r="BM188" s="157" t="s">
        <v>1114</v>
      </c>
    </row>
    <row r="189" spans="1:65" s="13" customFormat="1" ht="10.199999999999999">
      <c r="B189" s="159"/>
      <c r="D189" s="160" t="s">
        <v>153</v>
      </c>
      <c r="E189" s="161" t="s">
        <v>1</v>
      </c>
      <c r="F189" s="162" t="s">
        <v>1115</v>
      </c>
      <c r="H189" s="163">
        <v>65.864999999999995</v>
      </c>
      <c r="I189" s="164"/>
      <c r="L189" s="159"/>
      <c r="M189" s="165"/>
      <c r="N189" s="166"/>
      <c r="O189" s="166"/>
      <c r="P189" s="166"/>
      <c r="Q189" s="166"/>
      <c r="R189" s="166"/>
      <c r="S189" s="166"/>
      <c r="T189" s="167"/>
      <c r="AT189" s="161" t="s">
        <v>153</v>
      </c>
      <c r="AU189" s="161" t="s">
        <v>83</v>
      </c>
      <c r="AV189" s="13" t="s">
        <v>83</v>
      </c>
      <c r="AW189" s="13" t="s">
        <v>30</v>
      </c>
      <c r="AX189" s="13" t="s">
        <v>81</v>
      </c>
      <c r="AY189" s="161" t="s">
        <v>145</v>
      </c>
    </row>
    <row r="190" spans="1:65" s="2" customFormat="1" ht="24.15" customHeight="1">
      <c r="A190" s="32"/>
      <c r="B190" s="144"/>
      <c r="C190" s="183" t="s">
        <v>532</v>
      </c>
      <c r="D190" s="183" t="s">
        <v>209</v>
      </c>
      <c r="E190" s="184" t="s">
        <v>365</v>
      </c>
      <c r="F190" s="185" t="s">
        <v>366</v>
      </c>
      <c r="G190" s="186" t="s">
        <v>202</v>
      </c>
      <c r="H190" s="187">
        <v>69.158000000000001</v>
      </c>
      <c r="I190" s="188"/>
      <c r="J190" s="189">
        <f>ROUND(I190*H190,2)</f>
        <v>0</v>
      </c>
      <c r="K190" s="190"/>
      <c r="L190" s="191"/>
      <c r="M190" s="192" t="s">
        <v>1</v>
      </c>
      <c r="N190" s="193" t="s">
        <v>38</v>
      </c>
      <c r="O190" s="58"/>
      <c r="P190" s="155">
        <f>O190*H190</f>
        <v>0</v>
      </c>
      <c r="Q190" s="155">
        <v>2.0000000000000001E-4</v>
      </c>
      <c r="R190" s="155">
        <f>Q190*H190</f>
        <v>1.3831600000000001E-2</v>
      </c>
      <c r="S190" s="155">
        <v>0</v>
      </c>
      <c r="T190" s="15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7" t="s">
        <v>212</v>
      </c>
      <c r="AT190" s="157" t="s">
        <v>209</v>
      </c>
      <c r="AU190" s="157" t="s">
        <v>83</v>
      </c>
      <c r="AY190" s="17" t="s">
        <v>145</v>
      </c>
      <c r="BE190" s="158">
        <f>IF(N190="základní",J190,0)</f>
        <v>0</v>
      </c>
      <c r="BF190" s="158">
        <f>IF(N190="snížená",J190,0)</f>
        <v>0</v>
      </c>
      <c r="BG190" s="158">
        <f>IF(N190="zákl. přenesená",J190,0)</f>
        <v>0</v>
      </c>
      <c r="BH190" s="158">
        <f>IF(N190="sníž. přenesená",J190,0)</f>
        <v>0</v>
      </c>
      <c r="BI190" s="158">
        <f>IF(N190="nulová",J190,0)</f>
        <v>0</v>
      </c>
      <c r="BJ190" s="17" t="s">
        <v>81</v>
      </c>
      <c r="BK190" s="158">
        <f>ROUND(I190*H190,2)</f>
        <v>0</v>
      </c>
      <c r="BL190" s="17" t="s">
        <v>151</v>
      </c>
      <c r="BM190" s="157" t="s">
        <v>1116</v>
      </c>
    </row>
    <row r="191" spans="1:65" s="13" customFormat="1" ht="10.199999999999999">
      <c r="B191" s="159"/>
      <c r="D191" s="160" t="s">
        <v>153</v>
      </c>
      <c r="F191" s="162" t="s">
        <v>1117</v>
      </c>
      <c r="H191" s="163">
        <v>69.158000000000001</v>
      </c>
      <c r="I191" s="164"/>
      <c r="L191" s="159"/>
      <c r="M191" s="165"/>
      <c r="N191" s="166"/>
      <c r="O191" s="166"/>
      <c r="P191" s="166"/>
      <c r="Q191" s="166"/>
      <c r="R191" s="166"/>
      <c r="S191" s="166"/>
      <c r="T191" s="167"/>
      <c r="AT191" s="161" t="s">
        <v>153</v>
      </c>
      <c r="AU191" s="161" t="s">
        <v>83</v>
      </c>
      <c r="AV191" s="13" t="s">
        <v>83</v>
      </c>
      <c r="AW191" s="13" t="s">
        <v>3</v>
      </c>
      <c r="AX191" s="13" t="s">
        <v>81</v>
      </c>
      <c r="AY191" s="161" t="s">
        <v>145</v>
      </c>
    </row>
    <row r="192" spans="1:65" s="2" customFormat="1" ht="24.15" customHeight="1">
      <c r="A192" s="32"/>
      <c r="B192" s="144"/>
      <c r="C192" s="145" t="s">
        <v>350</v>
      </c>
      <c r="D192" s="145" t="s">
        <v>147</v>
      </c>
      <c r="E192" s="146" t="s">
        <v>369</v>
      </c>
      <c r="F192" s="147" t="s">
        <v>370</v>
      </c>
      <c r="G192" s="148" t="s">
        <v>150</v>
      </c>
      <c r="H192" s="149">
        <v>24.151</v>
      </c>
      <c r="I192" s="150"/>
      <c r="J192" s="151">
        <f>ROUND(I192*H192,2)</f>
        <v>0</v>
      </c>
      <c r="K192" s="152"/>
      <c r="L192" s="33"/>
      <c r="M192" s="153" t="s">
        <v>1</v>
      </c>
      <c r="N192" s="154" t="s">
        <v>38</v>
      </c>
      <c r="O192" s="58"/>
      <c r="P192" s="155">
        <f>O192*H192</f>
        <v>0</v>
      </c>
      <c r="Q192" s="155">
        <v>6.5599999999999999E-3</v>
      </c>
      <c r="R192" s="155">
        <f>Q192*H192</f>
        <v>0.15843056</v>
      </c>
      <c r="S192" s="155">
        <v>0</v>
      </c>
      <c r="T192" s="15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7" t="s">
        <v>151</v>
      </c>
      <c r="AT192" s="157" t="s">
        <v>147</v>
      </c>
      <c r="AU192" s="157" t="s">
        <v>83</v>
      </c>
      <c r="AY192" s="17" t="s">
        <v>145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7" t="s">
        <v>81</v>
      </c>
      <c r="BK192" s="158">
        <f>ROUND(I192*H192,2)</f>
        <v>0</v>
      </c>
      <c r="BL192" s="17" t="s">
        <v>151</v>
      </c>
      <c r="BM192" s="157" t="s">
        <v>1118</v>
      </c>
    </row>
    <row r="193" spans="1:65" s="13" customFormat="1" ht="10.199999999999999">
      <c r="B193" s="159"/>
      <c r="D193" s="160" t="s">
        <v>153</v>
      </c>
      <c r="E193" s="161" t="s">
        <v>1</v>
      </c>
      <c r="F193" s="162" t="s">
        <v>1119</v>
      </c>
      <c r="H193" s="163">
        <v>24.151</v>
      </c>
      <c r="I193" s="164"/>
      <c r="L193" s="159"/>
      <c r="M193" s="165"/>
      <c r="N193" s="166"/>
      <c r="O193" s="166"/>
      <c r="P193" s="166"/>
      <c r="Q193" s="166"/>
      <c r="R193" s="166"/>
      <c r="S193" s="166"/>
      <c r="T193" s="167"/>
      <c r="AT193" s="161" t="s">
        <v>153</v>
      </c>
      <c r="AU193" s="161" t="s">
        <v>83</v>
      </c>
      <c r="AV193" s="13" t="s">
        <v>83</v>
      </c>
      <c r="AW193" s="13" t="s">
        <v>30</v>
      </c>
      <c r="AX193" s="13" t="s">
        <v>81</v>
      </c>
      <c r="AY193" s="161" t="s">
        <v>145</v>
      </c>
    </row>
    <row r="194" spans="1:65" s="2" customFormat="1" ht="24.15" customHeight="1">
      <c r="A194" s="32"/>
      <c r="B194" s="144"/>
      <c r="C194" s="145" t="s">
        <v>547</v>
      </c>
      <c r="D194" s="145" t="s">
        <v>147</v>
      </c>
      <c r="E194" s="146" t="s">
        <v>373</v>
      </c>
      <c r="F194" s="147" t="s">
        <v>374</v>
      </c>
      <c r="G194" s="148" t="s">
        <v>150</v>
      </c>
      <c r="H194" s="149">
        <v>24.151</v>
      </c>
      <c r="I194" s="150"/>
      <c r="J194" s="151">
        <f>ROUND(I194*H194,2)</f>
        <v>0</v>
      </c>
      <c r="K194" s="152"/>
      <c r="L194" s="33"/>
      <c r="M194" s="153" t="s">
        <v>1</v>
      </c>
      <c r="N194" s="154" t="s">
        <v>38</v>
      </c>
      <c r="O194" s="58"/>
      <c r="P194" s="155">
        <f>O194*H194</f>
        <v>0</v>
      </c>
      <c r="Q194" s="155">
        <v>2.6800000000000001E-3</v>
      </c>
      <c r="R194" s="155">
        <f>Q194*H194</f>
        <v>6.4724680000000007E-2</v>
      </c>
      <c r="S194" s="155">
        <v>0</v>
      </c>
      <c r="T194" s="156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7" t="s">
        <v>151</v>
      </c>
      <c r="AT194" s="157" t="s">
        <v>147</v>
      </c>
      <c r="AU194" s="157" t="s">
        <v>83</v>
      </c>
      <c r="AY194" s="17" t="s">
        <v>145</v>
      </c>
      <c r="BE194" s="158">
        <f>IF(N194="základní",J194,0)</f>
        <v>0</v>
      </c>
      <c r="BF194" s="158">
        <f>IF(N194="snížená",J194,0)</f>
        <v>0</v>
      </c>
      <c r="BG194" s="158">
        <f>IF(N194="zákl. přenesená",J194,0)</f>
        <v>0</v>
      </c>
      <c r="BH194" s="158">
        <f>IF(N194="sníž. přenesená",J194,0)</f>
        <v>0</v>
      </c>
      <c r="BI194" s="158">
        <f>IF(N194="nulová",J194,0)</f>
        <v>0</v>
      </c>
      <c r="BJ194" s="17" t="s">
        <v>81</v>
      </c>
      <c r="BK194" s="158">
        <f>ROUND(I194*H194,2)</f>
        <v>0</v>
      </c>
      <c r="BL194" s="17" t="s">
        <v>151</v>
      </c>
      <c r="BM194" s="157" t="s">
        <v>1120</v>
      </c>
    </row>
    <row r="195" spans="1:65" s="13" customFormat="1" ht="10.199999999999999">
      <c r="B195" s="159"/>
      <c r="D195" s="160" t="s">
        <v>153</v>
      </c>
      <c r="E195" s="161" t="s">
        <v>1</v>
      </c>
      <c r="F195" s="162" t="s">
        <v>1119</v>
      </c>
      <c r="H195" s="163">
        <v>24.151</v>
      </c>
      <c r="I195" s="164"/>
      <c r="L195" s="159"/>
      <c r="M195" s="165"/>
      <c r="N195" s="166"/>
      <c r="O195" s="166"/>
      <c r="P195" s="166"/>
      <c r="Q195" s="166"/>
      <c r="R195" s="166"/>
      <c r="S195" s="166"/>
      <c r="T195" s="167"/>
      <c r="AT195" s="161" t="s">
        <v>153</v>
      </c>
      <c r="AU195" s="161" t="s">
        <v>83</v>
      </c>
      <c r="AV195" s="13" t="s">
        <v>83</v>
      </c>
      <c r="AW195" s="13" t="s">
        <v>30</v>
      </c>
      <c r="AX195" s="13" t="s">
        <v>81</v>
      </c>
      <c r="AY195" s="161" t="s">
        <v>145</v>
      </c>
    </row>
    <row r="196" spans="1:65" s="2" customFormat="1" ht="24.15" customHeight="1">
      <c r="A196" s="32"/>
      <c r="B196" s="144"/>
      <c r="C196" s="145" t="s">
        <v>240</v>
      </c>
      <c r="D196" s="145" t="s">
        <v>147</v>
      </c>
      <c r="E196" s="146" t="s">
        <v>377</v>
      </c>
      <c r="F196" s="147" t="s">
        <v>378</v>
      </c>
      <c r="G196" s="148" t="s">
        <v>157</v>
      </c>
      <c r="H196" s="149">
        <v>8.5609999999999999</v>
      </c>
      <c r="I196" s="150"/>
      <c r="J196" s="151">
        <f>ROUND(I196*H196,2)</f>
        <v>0</v>
      </c>
      <c r="K196" s="152"/>
      <c r="L196" s="33"/>
      <c r="M196" s="153" t="s">
        <v>1</v>
      </c>
      <c r="N196" s="154" t="s">
        <v>38</v>
      </c>
      <c r="O196" s="58"/>
      <c r="P196" s="155">
        <f>O196*H196</f>
        <v>0</v>
      </c>
      <c r="Q196" s="155">
        <v>2.45329</v>
      </c>
      <c r="R196" s="155">
        <f>Q196*H196</f>
        <v>21.002615689999999</v>
      </c>
      <c r="S196" s="155">
        <v>0</v>
      </c>
      <c r="T196" s="15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7" t="s">
        <v>151</v>
      </c>
      <c r="AT196" s="157" t="s">
        <v>147</v>
      </c>
      <c r="AU196" s="157" t="s">
        <v>83</v>
      </c>
      <c r="AY196" s="17" t="s">
        <v>145</v>
      </c>
      <c r="BE196" s="158">
        <f>IF(N196="základní",J196,0)</f>
        <v>0</v>
      </c>
      <c r="BF196" s="158">
        <f>IF(N196="snížená",J196,0)</f>
        <v>0</v>
      </c>
      <c r="BG196" s="158">
        <f>IF(N196="zákl. přenesená",J196,0)</f>
        <v>0</v>
      </c>
      <c r="BH196" s="158">
        <f>IF(N196="sníž. přenesená",J196,0)</f>
        <v>0</v>
      </c>
      <c r="BI196" s="158">
        <f>IF(N196="nulová",J196,0)</f>
        <v>0</v>
      </c>
      <c r="BJ196" s="17" t="s">
        <v>81</v>
      </c>
      <c r="BK196" s="158">
        <f>ROUND(I196*H196,2)</f>
        <v>0</v>
      </c>
      <c r="BL196" s="17" t="s">
        <v>151</v>
      </c>
      <c r="BM196" s="157" t="s">
        <v>1121</v>
      </c>
    </row>
    <row r="197" spans="1:65" s="13" customFormat="1" ht="10.199999999999999">
      <c r="B197" s="159"/>
      <c r="D197" s="160" t="s">
        <v>153</v>
      </c>
      <c r="E197" s="161" t="s">
        <v>1</v>
      </c>
      <c r="F197" s="162" t="s">
        <v>1122</v>
      </c>
      <c r="H197" s="163">
        <v>8.5609999999999999</v>
      </c>
      <c r="I197" s="164"/>
      <c r="L197" s="159"/>
      <c r="M197" s="165"/>
      <c r="N197" s="166"/>
      <c r="O197" s="166"/>
      <c r="P197" s="166"/>
      <c r="Q197" s="166"/>
      <c r="R197" s="166"/>
      <c r="S197" s="166"/>
      <c r="T197" s="167"/>
      <c r="AT197" s="161" t="s">
        <v>153</v>
      </c>
      <c r="AU197" s="161" t="s">
        <v>83</v>
      </c>
      <c r="AV197" s="13" t="s">
        <v>83</v>
      </c>
      <c r="AW197" s="13" t="s">
        <v>30</v>
      </c>
      <c r="AX197" s="13" t="s">
        <v>81</v>
      </c>
      <c r="AY197" s="161" t="s">
        <v>145</v>
      </c>
    </row>
    <row r="198" spans="1:65" s="2" customFormat="1" ht="16.5" customHeight="1">
      <c r="A198" s="32"/>
      <c r="B198" s="144"/>
      <c r="C198" s="145" t="s">
        <v>199</v>
      </c>
      <c r="D198" s="145" t="s">
        <v>147</v>
      </c>
      <c r="E198" s="146" t="s">
        <v>1123</v>
      </c>
      <c r="F198" s="147" t="s">
        <v>1124</v>
      </c>
      <c r="G198" s="148" t="s">
        <v>190</v>
      </c>
      <c r="H198" s="149">
        <v>0.4</v>
      </c>
      <c r="I198" s="150"/>
      <c r="J198" s="151">
        <f>ROUND(I198*H198,2)</f>
        <v>0</v>
      </c>
      <c r="K198" s="152"/>
      <c r="L198" s="33"/>
      <c r="M198" s="153" t="s">
        <v>1</v>
      </c>
      <c r="N198" s="154" t="s">
        <v>38</v>
      </c>
      <c r="O198" s="58"/>
      <c r="P198" s="155">
        <f>O198*H198</f>
        <v>0</v>
      </c>
      <c r="Q198" s="155">
        <v>1.0416099999999999</v>
      </c>
      <c r="R198" s="155">
        <f>Q198*H198</f>
        <v>0.41664400000000001</v>
      </c>
      <c r="S198" s="155">
        <v>0</v>
      </c>
      <c r="T198" s="15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7" t="s">
        <v>151</v>
      </c>
      <c r="AT198" s="157" t="s">
        <v>147</v>
      </c>
      <c r="AU198" s="157" t="s">
        <v>83</v>
      </c>
      <c r="AY198" s="17" t="s">
        <v>145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7" t="s">
        <v>81</v>
      </c>
      <c r="BK198" s="158">
        <f>ROUND(I198*H198,2)</f>
        <v>0</v>
      </c>
      <c r="BL198" s="17" t="s">
        <v>151</v>
      </c>
      <c r="BM198" s="157" t="s">
        <v>1125</v>
      </c>
    </row>
    <row r="199" spans="1:65" s="2" customFormat="1" ht="24.15" customHeight="1">
      <c r="A199" s="32"/>
      <c r="B199" s="144"/>
      <c r="C199" s="145" t="s">
        <v>390</v>
      </c>
      <c r="D199" s="145" t="s">
        <v>147</v>
      </c>
      <c r="E199" s="146" t="s">
        <v>395</v>
      </c>
      <c r="F199" s="147" t="s">
        <v>396</v>
      </c>
      <c r="G199" s="148" t="s">
        <v>150</v>
      </c>
      <c r="H199" s="149">
        <v>57.082999999999998</v>
      </c>
      <c r="I199" s="150"/>
      <c r="J199" s="151">
        <f>ROUND(I199*H199,2)</f>
        <v>0</v>
      </c>
      <c r="K199" s="152"/>
      <c r="L199" s="33"/>
      <c r="M199" s="153" t="s">
        <v>1</v>
      </c>
      <c r="N199" s="154" t="s">
        <v>38</v>
      </c>
      <c r="O199" s="58"/>
      <c r="P199" s="155">
        <f>O199*H199</f>
        <v>0</v>
      </c>
      <c r="Q199" s="155">
        <v>9.9799999999999993E-3</v>
      </c>
      <c r="R199" s="155">
        <f>Q199*H199</f>
        <v>0.5696883399999999</v>
      </c>
      <c r="S199" s="155">
        <v>0</v>
      </c>
      <c r="T199" s="156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57" t="s">
        <v>151</v>
      </c>
      <c r="AT199" s="157" t="s">
        <v>147</v>
      </c>
      <c r="AU199" s="157" t="s">
        <v>83</v>
      </c>
      <c r="AY199" s="17" t="s">
        <v>145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7" t="s">
        <v>81</v>
      </c>
      <c r="BK199" s="158">
        <f>ROUND(I199*H199,2)</f>
        <v>0</v>
      </c>
      <c r="BL199" s="17" t="s">
        <v>151</v>
      </c>
      <c r="BM199" s="157" t="s">
        <v>1126</v>
      </c>
    </row>
    <row r="200" spans="1:65" s="13" customFormat="1" ht="10.199999999999999">
      <c r="B200" s="159"/>
      <c r="D200" s="160" t="s">
        <v>153</v>
      </c>
      <c r="E200" s="161" t="s">
        <v>1</v>
      </c>
      <c r="F200" s="162" t="s">
        <v>1127</v>
      </c>
      <c r="H200" s="163">
        <v>57.082999999999998</v>
      </c>
      <c r="I200" s="164"/>
      <c r="L200" s="159"/>
      <c r="M200" s="165"/>
      <c r="N200" s="166"/>
      <c r="O200" s="166"/>
      <c r="P200" s="166"/>
      <c r="Q200" s="166"/>
      <c r="R200" s="166"/>
      <c r="S200" s="166"/>
      <c r="T200" s="167"/>
      <c r="AT200" s="161" t="s">
        <v>153</v>
      </c>
      <c r="AU200" s="161" t="s">
        <v>83</v>
      </c>
      <c r="AV200" s="13" t="s">
        <v>83</v>
      </c>
      <c r="AW200" s="13" t="s">
        <v>30</v>
      </c>
      <c r="AX200" s="13" t="s">
        <v>81</v>
      </c>
      <c r="AY200" s="161" t="s">
        <v>145</v>
      </c>
    </row>
    <row r="201" spans="1:65" s="2" customFormat="1" ht="21.75" customHeight="1">
      <c r="A201" s="32"/>
      <c r="B201" s="144"/>
      <c r="C201" s="145" t="s">
        <v>364</v>
      </c>
      <c r="D201" s="145" t="s">
        <v>147</v>
      </c>
      <c r="E201" s="146" t="s">
        <v>399</v>
      </c>
      <c r="F201" s="147" t="s">
        <v>400</v>
      </c>
      <c r="G201" s="148" t="s">
        <v>150</v>
      </c>
      <c r="H201" s="149">
        <v>9.9749999999999996</v>
      </c>
      <c r="I201" s="150"/>
      <c r="J201" s="151">
        <f>ROUND(I201*H201,2)</f>
        <v>0</v>
      </c>
      <c r="K201" s="152"/>
      <c r="L201" s="33"/>
      <c r="M201" s="153" t="s">
        <v>1</v>
      </c>
      <c r="N201" s="154" t="s">
        <v>38</v>
      </c>
      <c r="O201" s="58"/>
      <c r="P201" s="155">
        <f>O201*H201</f>
        <v>0</v>
      </c>
      <c r="Q201" s="155">
        <v>0.45929999999999999</v>
      </c>
      <c r="R201" s="155">
        <f>Q201*H201</f>
        <v>4.5815174999999995</v>
      </c>
      <c r="S201" s="155">
        <v>0</v>
      </c>
      <c r="T201" s="156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7" t="s">
        <v>151</v>
      </c>
      <c r="AT201" s="157" t="s">
        <v>147</v>
      </c>
      <c r="AU201" s="157" t="s">
        <v>83</v>
      </c>
      <c r="AY201" s="17" t="s">
        <v>145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7" t="s">
        <v>81</v>
      </c>
      <c r="BK201" s="158">
        <f>ROUND(I201*H201,2)</f>
        <v>0</v>
      </c>
      <c r="BL201" s="17" t="s">
        <v>151</v>
      </c>
      <c r="BM201" s="157" t="s">
        <v>1128</v>
      </c>
    </row>
    <row r="202" spans="1:65" s="13" customFormat="1" ht="10.199999999999999">
      <c r="B202" s="159"/>
      <c r="D202" s="160" t="s">
        <v>153</v>
      </c>
      <c r="E202" s="161" t="s">
        <v>1</v>
      </c>
      <c r="F202" s="162" t="s">
        <v>1129</v>
      </c>
      <c r="H202" s="163">
        <v>9.9749999999999996</v>
      </c>
      <c r="I202" s="164"/>
      <c r="L202" s="159"/>
      <c r="M202" s="165"/>
      <c r="N202" s="166"/>
      <c r="O202" s="166"/>
      <c r="P202" s="166"/>
      <c r="Q202" s="166"/>
      <c r="R202" s="166"/>
      <c r="S202" s="166"/>
      <c r="T202" s="167"/>
      <c r="AT202" s="161" t="s">
        <v>153</v>
      </c>
      <c r="AU202" s="161" t="s">
        <v>83</v>
      </c>
      <c r="AV202" s="13" t="s">
        <v>83</v>
      </c>
      <c r="AW202" s="13" t="s">
        <v>30</v>
      </c>
      <c r="AX202" s="13" t="s">
        <v>81</v>
      </c>
      <c r="AY202" s="161" t="s">
        <v>145</v>
      </c>
    </row>
    <row r="203" spans="1:65" s="12" customFormat="1" ht="22.8" customHeight="1">
      <c r="B203" s="131"/>
      <c r="D203" s="132" t="s">
        <v>72</v>
      </c>
      <c r="E203" s="142" t="s">
        <v>254</v>
      </c>
      <c r="F203" s="142" t="s">
        <v>436</v>
      </c>
      <c r="I203" s="134"/>
      <c r="J203" s="143">
        <f>BK203</f>
        <v>0</v>
      </c>
      <c r="L203" s="131"/>
      <c r="M203" s="136"/>
      <c r="N203" s="137"/>
      <c r="O203" s="137"/>
      <c r="P203" s="138">
        <f>SUM(P204:P207)</f>
        <v>0</v>
      </c>
      <c r="Q203" s="137"/>
      <c r="R203" s="138">
        <f>SUM(R204:R207)</f>
        <v>3.0569863800000001</v>
      </c>
      <c r="S203" s="137"/>
      <c r="T203" s="139">
        <f>SUM(T204:T207)</f>
        <v>0</v>
      </c>
      <c r="AR203" s="132" t="s">
        <v>81</v>
      </c>
      <c r="AT203" s="140" t="s">
        <v>72</v>
      </c>
      <c r="AU203" s="140" t="s">
        <v>81</v>
      </c>
      <c r="AY203" s="132" t="s">
        <v>145</v>
      </c>
      <c r="BK203" s="141">
        <f>SUM(BK204:BK207)</f>
        <v>0</v>
      </c>
    </row>
    <row r="204" spans="1:65" s="2" customFormat="1" ht="33" customHeight="1">
      <c r="A204" s="32"/>
      <c r="B204" s="144"/>
      <c r="C204" s="145" t="s">
        <v>483</v>
      </c>
      <c r="D204" s="145" t="s">
        <v>147</v>
      </c>
      <c r="E204" s="146" t="s">
        <v>438</v>
      </c>
      <c r="F204" s="147" t="s">
        <v>439</v>
      </c>
      <c r="G204" s="148" t="s">
        <v>202</v>
      </c>
      <c r="H204" s="149">
        <v>19.95</v>
      </c>
      <c r="I204" s="150"/>
      <c r="J204" s="151">
        <f>ROUND(I204*H204,2)</f>
        <v>0</v>
      </c>
      <c r="K204" s="152"/>
      <c r="L204" s="33"/>
      <c r="M204" s="153" t="s">
        <v>1</v>
      </c>
      <c r="N204" s="154" t="s">
        <v>38</v>
      </c>
      <c r="O204" s="58"/>
      <c r="P204" s="155">
        <f>O204*H204</f>
        <v>0</v>
      </c>
      <c r="Q204" s="155">
        <v>9.5990000000000006E-2</v>
      </c>
      <c r="R204" s="155">
        <f>Q204*H204</f>
        <v>1.9150005000000001</v>
      </c>
      <c r="S204" s="155">
        <v>0</v>
      </c>
      <c r="T204" s="15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7" t="s">
        <v>151</v>
      </c>
      <c r="AT204" s="157" t="s">
        <v>147</v>
      </c>
      <c r="AU204" s="157" t="s">
        <v>83</v>
      </c>
      <c r="AY204" s="17" t="s">
        <v>145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7" t="s">
        <v>81</v>
      </c>
      <c r="BK204" s="158">
        <f>ROUND(I204*H204,2)</f>
        <v>0</v>
      </c>
      <c r="BL204" s="17" t="s">
        <v>151</v>
      </c>
      <c r="BM204" s="157" t="s">
        <v>1130</v>
      </c>
    </row>
    <row r="205" spans="1:65" s="13" customFormat="1" ht="10.199999999999999">
      <c r="B205" s="159"/>
      <c r="D205" s="160" t="s">
        <v>153</v>
      </c>
      <c r="E205" s="161" t="s">
        <v>1</v>
      </c>
      <c r="F205" s="162" t="s">
        <v>1131</v>
      </c>
      <c r="H205" s="163">
        <v>19.95</v>
      </c>
      <c r="I205" s="164"/>
      <c r="L205" s="159"/>
      <c r="M205" s="165"/>
      <c r="N205" s="166"/>
      <c r="O205" s="166"/>
      <c r="P205" s="166"/>
      <c r="Q205" s="166"/>
      <c r="R205" s="166"/>
      <c r="S205" s="166"/>
      <c r="T205" s="167"/>
      <c r="AT205" s="161" t="s">
        <v>153</v>
      </c>
      <c r="AU205" s="161" t="s">
        <v>83</v>
      </c>
      <c r="AV205" s="13" t="s">
        <v>83</v>
      </c>
      <c r="AW205" s="13" t="s">
        <v>30</v>
      </c>
      <c r="AX205" s="13" t="s">
        <v>81</v>
      </c>
      <c r="AY205" s="161" t="s">
        <v>145</v>
      </c>
    </row>
    <row r="206" spans="1:65" s="2" customFormat="1" ht="16.5" customHeight="1">
      <c r="A206" s="32"/>
      <c r="B206" s="144"/>
      <c r="C206" s="183" t="s">
        <v>487</v>
      </c>
      <c r="D206" s="183" t="s">
        <v>209</v>
      </c>
      <c r="E206" s="184" t="s">
        <v>443</v>
      </c>
      <c r="F206" s="185" t="s">
        <v>444</v>
      </c>
      <c r="G206" s="186" t="s">
        <v>202</v>
      </c>
      <c r="H206" s="187">
        <v>20.349</v>
      </c>
      <c r="I206" s="188"/>
      <c r="J206" s="189">
        <f>ROUND(I206*H206,2)</f>
        <v>0</v>
      </c>
      <c r="K206" s="190"/>
      <c r="L206" s="191"/>
      <c r="M206" s="192" t="s">
        <v>1</v>
      </c>
      <c r="N206" s="193" t="s">
        <v>38</v>
      </c>
      <c r="O206" s="58"/>
      <c r="P206" s="155">
        <f>O206*H206</f>
        <v>0</v>
      </c>
      <c r="Q206" s="155">
        <v>5.6120000000000003E-2</v>
      </c>
      <c r="R206" s="155">
        <f>Q206*H206</f>
        <v>1.14198588</v>
      </c>
      <c r="S206" s="155">
        <v>0</v>
      </c>
      <c r="T206" s="15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7" t="s">
        <v>212</v>
      </c>
      <c r="AT206" s="157" t="s">
        <v>209</v>
      </c>
      <c r="AU206" s="157" t="s">
        <v>83</v>
      </c>
      <c r="AY206" s="17" t="s">
        <v>145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7" t="s">
        <v>81</v>
      </c>
      <c r="BK206" s="158">
        <f>ROUND(I206*H206,2)</f>
        <v>0</v>
      </c>
      <c r="BL206" s="17" t="s">
        <v>151</v>
      </c>
      <c r="BM206" s="157" t="s">
        <v>1132</v>
      </c>
    </row>
    <row r="207" spans="1:65" s="13" customFormat="1" ht="10.199999999999999">
      <c r="B207" s="159"/>
      <c r="D207" s="160" t="s">
        <v>153</v>
      </c>
      <c r="F207" s="162" t="s">
        <v>1133</v>
      </c>
      <c r="H207" s="163">
        <v>20.349</v>
      </c>
      <c r="I207" s="164"/>
      <c r="L207" s="159"/>
      <c r="M207" s="165"/>
      <c r="N207" s="166"/>
      <c r="O207" s="166"/>
      <c r="P207" s="166"/>
      <c r="Q207" s="166"/>
      <c r="R207" s="166"/>
      <c r="S207" s="166"/>
      <c r="T207" s="167"/>
      <c r="AT207" s="161" t="s">
        <v>153</v>
      </c>
      <c r="AU207" s="161" t="s">
        <v>83</v>
      </c>
      <c r="AV207" s="13" t="s">
        <v>83</v>
      </c>
      <c r="AW207" s="13" t="s">
        <v>3</v>
      </c>
      <c r="AX207" s="13" t="s">
        <v>81</v>
      </c>
      <c r="AY207" s="161" t="s">
        <v>145</v>
      </c>
    </row>
    <row r="208" spans="1:65" s="12" customFormat="1" ht="22.8" customHeight="1">
      <c r="B208" s="131"/>
      <c r="D208" s="132" t="s">
        <v>72</v>
      </c>
      <c r="E208" s="142" t="s">
        <v>452</v>
      </c>
      <c r="F208" s="142" t="s">
        <v>453</v>
      </c>
      <c r="I208" s="134"/>
      <c r="J208" s="143">
        <f>BK208</f>
        <v>0</v>
      </c>
      <c r="L208" s="131"/>
      <c r="M208" s="136"/>
      <c r="N208" s="137"/>
      <c r="O208" s="137"/>
      <c r="P208" s="138">
        <f>P209</f>
        <v>0</v>
      </c>
      <c r="Q208" s="137"/>
      <c r="R208" s="138">
        <f>R209</f>
        <v>0</v>
      </c>
      <c r="S208" s="137"/>
      <c r="T208" s="139">
        <f>T209</f>
        <v>0</v>
      </c>
      <c r="AR208" s="132" t="s">
        <v>81</v>
      </c>
      <c r="AT208" s="140" t="s">
        <v>72</v>
      </c>
      <c r="AU208" s="140" t="s">
        <v>81</v>
      </c>
      <c r="AY208" s="132" t="s">
        <v>145</v>
      </c>
      <c r="BK208" s="141">
        <f>BK209</f>
        <v>0</v>
      </c>
    </row>
    <row r="209" spans="1:65" s="2" customFormat="1" ht="16.5" customHeight="1">
      <c r="A209" s="32"/>
      <c r="B209" s="144"/>
      <c r="C209" s="145" t="s">
        <v>339</v>
      </c>
      <c r="D209" s="145" t="s">
        <v>147</v>
      </c>
      <c r="E209" s="146" t="s">
        <v>1134</v>
      </c>
      <c r="F209" s="147" t="s">
        <v>1135</v>
      </c>
      <c r="G209" s="148" t="s">
        <v>190</v>
      </c>
      <c r="H209" s="149">
        <v>107.744</v>
      </c>
      <c r="I209" s="150"/>
      <c r="J209" s="151">
        <f>ROUND(I209*H209,2)</f>
        <v>0</v>
      </c>
      <c r="K209" s="152"/>
      <c r="L209" s="33"/>
      <c r="M209" s="153" t="s">
        <v>1</v>
      </c>
      <c r="N209" s="154" t="s">
        <v>38</v>
      </c>
      <c r="O209" s="58"/>
      <c r="P209" s="155">
        <f>O209*H209</f>
        <v>0</v>
      </c>
      <c r="Q209" s="155">
        <v>0</v>
      </c>
      <c r="R209" s="155">
        <f>Q209*H209</f>
        <v>0</v>
      </c>
      <c r="S209" s="155">
        <v>0</v>
      </c>
      <c r="T209" s="156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7" t="s">
        <v>151</v>
      </c>
      <c r="AT209" s="157" t="s">
        <v>147</v>
      </c>
      <c r="AU209" s="157" t="s">
        <v>83</v>
      </c>
      <c r="AY209" s="17" t="s">
        <v>145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7" t="s">
        <v>81</v>
      </c>
      <c r="BK209" s="158">
        <f>ROUND(I209*H209,2)</f>
        <v>0</v>
      </c>
      <c r="BL209" s="17" t="s">
        <v>151</v>
      </c>
      <c r="BM209" s="157" t="s">
        <v>1136</v>
      </c>
    </row>
    <row r="210" spans="1:65" s="12" customFormat="1" ht="25.95" customHeight="1">
      <c r="B210" s="131"/>
      <c r="D210" s="132" t="s">
        <v>72</v>
      </c>
      <c r="E210" s="133" t="s">
        <v>458</v>
      </c>
      <c r="F210" s="133" t="s">
        <v>459</v>
      </c>
      <c r="I210" s="134"/>
      <c r="J210" s="135">
        <f>BK210</f>
        <v>0</v>
      </c>
      <c r="L210" s="131"/>
      <c r="M210" s="136"/>
      <c r="N210" s="137"/>
      <c r="O210" s="137"/>
      <c r="P210" s="138">
        <f>P211+P222+P231+P252+P257</f>
        <v>0</v>
      </c>
      <c r="Q210" s="137"/>
      <c r="R210" s="138">
        <f>R211+R222+R231+R252+R257</f>
        <v>4.6624440799999993</v>
      </c>
      <c r="S210" s="137"/>
      <c r="T210" s="139">
        <f>T211+T222+T231+T252+T257</f>
        <v>0</v>
      </c>
      <c r="AR210" s="132" t="s">
        <v>83</v>
      </c>
      <c r="AT210" s="140" t="s">
        <v>72</v>
      </c>
      <c r="AU210" s="140" t="s">
        <v>73</v>
      </c>
      <c r="AY210" s="132" t="s">
        <v>145</v>
      </c>
      <c r="BK210" s="141">
        <f>BK211+BK222+BK231+BK252+BK257</f>
        <v>0</v>
      </c>
    </row>
    <row r="211" spans="1:65" s="12" customFormat="1" ht="22.8" customHeight="1">
      <c r="B211" s="131"/>
      <c r="D211" s="132" t="s">
        <v>72</v>
      </c>
      <c r="E211" s="142" t="s">
        <v>506</v>
      </c>
      <c r="F211" s="142" t="s">
        <v>507</v>
      </c>
      <c r="I211" s="134"/>
      <c r="J211" s="143">
        <f>BK211</f>
        <v>0</v>
      </c>
      <c r="L211" s="131"/>
      <c r="M211" s="136"/>
      <c r="N211" s="137"/>
      <c r="O211" s="137"/>
      <c r="P211" s="138">
        <f>SUM(P212:P221)</f>
        <v>0</v>
      </c>
      <c r="Q211" s="137"/>
      <c r="R211" s="138">
        <f>SUM(R212:R221)</f>
        <v>0.48666400000000004</v>
      </c>
      <c r="S211" s="137"/>
      <c r="T211" s="139">
        <f>SUM(T212:T221)</f>
        <v>0</v>
      </c>
      <c r="AR211" s="132" t="s">
        <v>83</v>
      </c>
      <c r="AT211" s="140" t="s">
        <v>72</v>
      </c>
      <c r="AU211" s="140" t="s">
        <v>81</v>
      </c>
      <c r="AY211" s="132" t="s">
        <v>145</v>
      </c>
      <c r="BK211" s="141">
        <f>SUM(BK212:BK221)</f>
        <v>0</v>
      </c>
    </row>
    <row r="212" spans="1:65" s="2" customFormat="1" ht="24.15" customHeight="1">
      <c r="A212" s="32"/>
      <c r="B212" s="144"/>
      <c r="C212" s="145" t="s">
        <v>865</v>
      </c>
      <c r="D212" s="145" t="s">
        <v>147</v>
      </c>
      <c r="E212" s="146" t="s">
        <v>1137</v>
      </c>
      <c r="F212" s="147" t="s">
        <v>1138</v>
      </c>
      <c r="G212" s="148" t="s">
        <v>150</v>
      </c>
      <c r="H212" s="149">
        <v>57.082999999999998</v>
      </c>
      <c r="I212" s="150"/>
      <c r="J212" s="151">
        <f>ROUND(I212*H212,2)</f>
        <v>0</v>
      </c>
      <c r="K212" s="152"/>
      <c r="L212" s="33"/>
      <c r="M212" s="153" t="s">
        <v>1</v>
      </c>
      <c r="N212" s="154" t="s">
        <v>38</v>
      </c>
      <c r="O212" s="58"/>
      <c r="P212" s="155">
        <f>O212*H212</f>
        <v>0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7" t="s">
        <v>236</v>
      </c>
      <c r="AT212" s="157" t="s">
        <v>147</v>
      </c>
      <c r="AU212" s="157" t="s">
        <v>83</v>
      </c>
      <c r="AY212" s="17" t="s">
        <v>145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7" t="s">
        <v>81</v>
      </c>
      <c r="BK212" s="158">
        <f>ROUND(I212*H212,2)</f>
        <v>0</v>
      </c>
      <c r="BL212" s="17" t="s">
        <v>236</v>
      </c>
      <c r="BM212" s="157" t="s">
        <v>1139</v>
      </c>
    </row>
    <row r="213" spans="1:65" s="14" customFormat="1" ht="10.199999999999999">
      <c r="B213" s="168"/>
      <c r="D213" s="160" t="s">
        <v>153</v>
      </c>
      <c r="E213" s="169" t="s">
        <v>1</v>
      </c>
      <c r="F213" s="170" t="s">
        <v>1140</v>
      </c>
      <c r="H213" s="169" t="s">
        <v>1</v>
      </c>
      <c r="I213" s="171"/>
      <c r="L213" s="168"/>
      <c r="M213" s="172"/>
      <c r="N213" s="173"/>
      <c r="O213" s="173"/>
      <c r="P213" s="173"/>
      <c r="Q213" s="173"/>
      <c r="R213" s="173"/>
      <c r="S213" s="173"/>
      <c r="T213" s="174"/>
      <c r="AT213" s="169" t="s">
        <v>153</v>
      </c>
      <c r="AU213" s="169" t="s">
        <v>83</v>
      </c>
      <c r="AV213" s="14" t="s">
        <v>81</v>
      </c>
      <c r="AW213" s="14" t="s">
        <v>30</v>
      </c>
      <c r="AX213" s="14" t="s">
        <v>73</v>
      </c>
      <c r="AY213" s="169" t="s">
        <v>145</v>
      </c>
    </row>
    <row r="214" spans="1:65" s="13" customFormat="1" ht="10.199999999999999">
      <c r="B214" s="159"/>
      <c r="D214" s="160" t="s">
        <v>153</v>
      </c>
      <c r="E214" s="161" t="s">
        <v>1</v>
      </c>
      <c r="F214" s="162" t="s">
        <v>1127</v>
      </c>
      <c r="H214" s="163">
        <v>57.082999999999998</v>
      </c>
      <c r="I214" s="164"/>
      <c r="L214" s="159"/>
      <c r="M214" s="165"/>
      <c r="N214" s="166"/>
      <c r="O214" s="166"/>
      <c r="P214" s="166"/>
      <c r="Q214" s="166"/>
      <c r="R214" s="166"/>
      <c r="S214" s="166"/>
      <c r="T214" s="167"/>
      <c r="AT214" s="161" t="s">
        <v>153</v>
      </c>
      <c r="AU214" s="161" t="s">
        <v>83</v>
      </c>
      <c r="AV214" s="13" t="s">
        <v>83</v>
      </c>
      <c r="AW214" s="13" t="s">
        <v>30</v>
      </c>
      <c r="AX214" s="13" t="s">
        <v>81</v>
      </c>
      <c r="AY214" s="161" t="s">
        <v>145</v>
      </c>
    </row>
    <row r="215" spans="1:65" s="2" customFormat="1" ht="24.15" customHeight="1">
      <c r="A215" s="32"/>
      <c r="B215" s="144"/>
      <c r="C215" s="183" t="s">
        <v>828</v>
      </c>
      <c r="D215" s="183" t="s">
        <v>209</v>
      </c>
      <c r="E215" s="184" t="s">
        <v>1141</v>
      </c>
      <c r="F215" s="185" t="s">
        <v>1142</v>
      </c>
      <c r="G215" s="186" t="s">
        <v>150</v>
      </c>
      <c r="H215" s="187">
        <v>58.225000000000001</v>
      </c>
      <c r="I215" s="188"/>
      <c r="J215" s="189">
        <f>ROUND(I215*H215,2)</f>
        <v>0</v>
      </c>
      <c r="K215" s="190"/>
      <c r="L215" s="191"/>
      <c r="M215" s="192" t="s">
        <v>1</v>
      </c>
      <c r="N215" s="193" t="s">
        <v>38</v>
      </c>
      <c r="O215" s="58"/>
      <c r="P215" s="155">
        <f>O215*H215</f>
        <v>0</v>
      </c>
      <c r="Q215" s="155">
        <v>4.0000000000000001E-3</v>
      </c>
      <c r="R215" s="155">
        <f>Q215*H215</f>
        <v>0.23290000000000002</v>
      </c>
      <c r="S215" s="155">
        <v>0</v>
      </c>
      <c r="T215" s="156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7" t="s">
        <v>469</v>
      </c>
      <c r="AT215" s="157" t="s">
        <v>209</v>
      </c>
      <c r="AU215" s="157" t="s">
        <v>83</v>
      </c>
      <c r="AY215" s="17" t="s">
        <v>145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7" t="s">
        <v>81</v>
      </c>
      <c r="BK215" s="158">
        <f>ROUND(I215*H215,2)</f>
        <v>0</v>
      </c>
      <c r="BL215" s="17" t="s">
        <v>236</v>
      </c>
      <c r="BM215" s="157" t="s">
        <v>1143</v>
      </c>
    </row>
    <row r="216" spans="1:65" s="13" customFormat="1" ht="10.199999999999999">
      <c r="B216" s="159"/>
      <c r="D216" s="160" t="s">
        <v>153</v>
      </c>
      <c r="F216" s="162" t="s">
        <v>1144</v>
      </c>
      <c r="H216" s="163">
        <v>58.225000000000001</v>
      </c>
      <c r="I216" s="164"/>
      <c r="L216" s="159"/>
      <c r="M216" s="165"/>
      <c r="N216" s="166"/>
      <c r="O216" s="166"/>
      <c r="P216" s="166"/>
      <c r="Q216" s="166"/>
      <c r="R216" s="166"/>
      <c r="S216" s="166"/>
      <c r="T216" s="167"/>
      <c r="AT216" s="161" t="s">
        <v>153</v>
      </c>
      <c r="AU216" s="161" t="s">
        <v>83</v>
      </c>
      <c r="AV216" s="13" t="s">
        <v>83</v>
      </c>
      <c r="AW216" s="13" t="s">
        <v>3</v>
      </c>
      <c r="AX216" s="13" t="s">
        <v>81</v>
      </c>
      <c r="AY216" s="161" t="s">
        <v>145</v>
      </c>
    </row>
    <row r="217" spans="1:65" s="2" customFormat="1" ht="24.15" customHeight="1">
      <c r="A217" s="32"/>
      <c r="B217" s="144"/>
      <c r="C217" s="145" t="s">
        <v>1145</v>
      </c>
      <c r="D217" s="145" t="s">
        <v>147</v>
      </c>
      <c r="E217" s="146" t="s">
        <v>1146</v>
      </c>
      <c r="F217" s="147" t="s">
        <v>1147</v>
      </c>
      <c r="G217" s="148" t="s">
        <v>150</v>
      </c>
      <c r="H217" s="149">
        <v>39.9</v>
      </c>
      <c r="I217" s="150"/>
      <c r="J217" s="151">
        <f>ROUND(I217*H217,2)</f>
        <v>0</v>
      </c>
      <c r="K217" s="152"/>
      <c r="L217" s="33"/>
      <c r="M217" s="153" t="s">
        <v>1</v>
      </c>
      <c r="N217" s="154" t="s">
        <v>38</v>
      </c>
      <c r="O217" s="58"/>
      <c r="P217" s="155">
        <f>O217*H217</f>
        <v>0</v>
      </c>
      <c r="Q217" s="155">
        <v>3.0000000000000001E-3</v>
      </c>
      <c r="R217" s="155">
        <f>Q217*H217</f>
        <v>0.1197</v>
      </c>
      <c r="S217" s="155">
        <v>0</v>
      </c>
      <c r="T217" s="156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7" t="s">
        <v>236</v>
      </c>
      <c r="AT217" s="157" t="s">
        <v>147</v>
      </c>
      <c r="AU217" s="157" t="s">
        <v>83</v>
      </c>
      <c r="AY217" s="17" t="s">
        <v>145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7" t="s">
        <v>81</v>
      </c>
      <c r="BK217" s="158">
        <f>ROUND(I217*H217,2)</f>
        <v>0</v>
      </c>
      <c r="BL217" s="17" t="s">
        <v>236</v>
      </c>
      <c r="BM217" s="157" t="s">
        <v>1148</v>
      </c>
    </row>
    <row r="218" spans="1:65" s="13" customFormat="1" ht="10.199999999999999">
      <c r="B218" s="159"/>
      <c r="D218" s="160" t="s">
        <v>153</v>
      </c>
      <c r="E218" s="161" t="s">
        <v>1</v>
      </c>
      <c r="F218" s="162" t="s">
        <v>1149</v>
      </c>
      <c r="H218" s="163">
        <v>39.9</v>
      </c>
      <c r="I218" s="164"/>
      <c r="L218" s="159"/>
      <c r="M218" s="165"/>
      <c r="N218" s="166"/>
      <c r="O218" s="166"/>
      <c r="P218" s="166"/>
      <c r="Q218" s="166"/>
      <c r="R218" s="166"/>
      <c r="S218" s="166"/>
      <c r="T218" s="167"/>
      <c r="AT218" s="161" t="s">
        <v>153</v>
      </c>
      <c r="AU218" s="161" t="s">
        <v>83</v>
      </c>
      <c r="AV218" s="13" t="s">
        <v>83</v>
      </c>
      <c r="AW218" s="13" t="s">
        <v>30</v>
      </c>
      <c r="AX218" s="13" t="s">
        <v>81</v>
      </c>
      <c r="AY218" s="161" t="s">
        <v>145</v>
      </c>
    </row>
    <row r="219" spans="1:65" s="2" customFormat="1" ht="24.15" customHeight="1">
      <c r="A219" s="32"/>
      <c r="B219" s="144"/>
      <c r="C219" s="183" t="s">
        <v>466</v>
      </c>
      <c r="D219" s="183" t="s">
        <v>209</v>
      </c>
      <c r="E219" s="184" t="s">
        <v>1150</v>
      </c>
      <c r="F219" s="185" t="s">
        <v>1151</v>
      </c>
      <c r="G219" s="186" t="s">
        <v>150</v>
      </c>
      <c r="H219" s="187">
        <v>41.895000000000003</v>
      </c>
      <c r="I219" s="188"/>
      <c r="J219" s="189">
        <f>ROUND(I219*H219,2)</f>
        <v>0</v>
      </c>
      <c r="K219" s="190"/>
      <c r="L219" s="191"/>
      <c r="M219" s="192" t="s">
        <v>1</v>
      </c>
      <c r="N219" s="193" t="s">
        <v>38</v>
      </c>
      <c r="O219" s="58"/>
      <c r="P219" s="155">
        <f>O219*H219</f>
        <v>0</v>
      </c>
      <c r="Q219" s="155">
        <v>3.2000000000000002E-3</v>
      </c>
      <c r="R219" s="155">
        <f>Q219*H219</f>
        <v>0.13406400000000002</v>
      </c>
      <c r="S219" s="155">
        <v>0</v>
      </c>
      <c r="T219" s="156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7" t="s">
        <v>469</v>
      </c>
      <c r="AT219" s="157" t="s">
        <v>209</v>
      </c>
      <c r="AU219" s="157" t="s">
        <v>83</v>
      </c>
      <c r="AY219" s="17" t="s">
        <v>145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7" t="s">
        <v>81</v>
      </c>
      <c r="BK219" s="158">
        <f>ROUND(I219*H219,2)</f>
        <v>0</v>
      </c>
      <c r="BL219" s="17" t="s">
        <v>236</v>
      </c>
      <c r="BM219" s="157" t="s">
        <v>1152</v>
      </c>
    </row>
    <row r="220" spans="1:65" s="13" customFormat="1" ht="10.199999999999999">
      <c r="B220" s="159"/>
      <c r="D220" s="160" t="s">
        <v>153</v>
      </c>
      <c r="F220" s="162" t="s">
        <v>1153</v>
      </c>
      <c r="H220" s="163">
        <v>41.895000000000003</v>
      </c>
      <c r="I220" s="164"/>
      <c r="L220" s="159"/>
      <c r="M220" s="165"/>
      <c r="N220" s="166"/>
      <c r="O220" s="166"/>
      <c r="P220" s="166"/>
      <c r="Q220" s="166"/>
      <c r="R220" s="166"/>
      <c r="S220" s="166"/>
      <c r="T220" s="167"/>
      <c r="AT220" s="161" t="s">
        <v>153</v>
      </c>
      <c r="AU220" s="161" t="s">
        <v>83</v>
      </c>
      <c r="AV220" s="13" t="s">
        <v>83</v>
      </c>
      <c r="AW220" s="13" t="s">
        <v>3</v>
      </c>
      <c r="AX220" s="13" t="s">
        <v>81</v>
      </c>
      <c r="AY220" s="161" t="s">
        <v>145</v>
      </c>
    </row>
    <row r="221" spans="1:65" s="2" customFormat="1" ht="24.15" customHeight="1">
      <c r="A221" s="32"/>
      <c r="B221" s="144"/>
      <c r="C221" s="145" t="s">
        <v>517</v>
      </c>
      <c r="D221" s="145" t="s">
        <v>147</v>
      </c>
      <c r="E221" s="146" t="s">
        <v>1154</v>
      </c>
      <c r="F221" s="147" t="s">
        <v>1155</v>
      </c>
      <c r="G221" s="148" t="s">
        <v>479</v>
      </c>
      <c r="H221" s="194"/>
      <c r="I221" s="150"/>
      <c r="J221" s="151">
        <f>ROUND(I221*H221,2)</f>
        <v>0</v>
      </c>
      <c r="K221" s="152"/>
      <c r="L221" s="33"/>
      <c r="M221" s="153" t="s">
        <v>1</v>
      </c>
      <c r="N221" s="154" t="s">
        <v>38</v>
      </c>
      <c r="O221" s="58"/>
      <c r="P221" s="155">
        <f>O221*H221</f>
        <v>0</v>
      </c>
      <c r="Q221" s="155">
        <v>0</v>
      </c>
      <c r="R221" s="155">
        <f>Q221*H221</f>
        <v>0</v>
      </c>
      <c r="S221" s="155">
        <v>0</v>
      </c>
      <c r="T221" s="156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7" t="s">
        <v>236</v>
      </c>
      <c r="AT221" s="157" t="s">
        <v>147</v>
      </c>
      <c r="AU221" s="157" t="s">
        <v>83</v>
      </c>
      <c r="AY221" s="17" t="s">
        <v>145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7" t="s">
        <v>81</v>
      </c>
      <c r="BK221" s="158">
        <f>ROUND(I221*H221,2)</f>
        <v>0</v>
      </c>
      <c r="BL221" s="17" t="s">
        <v>236</v>
      </c>
      <c r="BM221" s="157" t="s">
        <v>1156</v>
      </c>
    </row>
    <row r="222" spans="1:65" s="12" customFormat="1" ht="22.8" customHeight="1">
      <c r="B222" s="131"/>
      <c r="D222" s="132" t="s">
        <v>72</v>
      </c>
      <c r="E222" s="142" t="s">
        <v>826</v>
      </c>
      <c r="F222" s="142" t="s">
        <v>827</v>
      </c>
      <c r="I222" s="134"/>
      <c r="J222" s="143">
        <f>BK222</f>
        <v>0</v>
      </c>
      <c r="L222" s="131"/>
      <c r="M222" s="136"/>
      <c r="N222" s="137"/>
      <c r="O222" s="137"/>
      <c r="P222" s="138">
        <f>SUM(P223:P230)</f>
        <v>0</v>
      </c>
      <c r="Q222" s="137"/>
      <c r="R222" s="138">
        <f>SUM(R223:R230)</f>
        <v>1.4875837600000001</v>
      </c>
      <c r="S222" s="137"/>
      <c r="T222" s="139">
        <f>SUM(T223:T230)</f>
        <v>0</v>
      </c>
      <c r="AR222" s="132" t="s">
        <v>83</v>
      </c>
      <c r="AT222" s="140" t="s">
        <v>72</v>
      </c>
      <c r="AU222" s="140" t="s">
        <v>81</v>
      </c>
      <c r="AY222" s="132" t="s">
        <v>145</v>
      </c>
      <c r="BK222" s="141">
        <f>SUM(BK223:BK230)</f>
        <v>0</v>
      </c>
    </row>
    <row r="223" spans="1:65" s="2" customFormat="1" ht="24.15" customHeight="1">
      <c r="A223" s="32"/>
      <c r="B223" s="144"/>
      <c r="C223" s="145" t="s">
        <v>492</v>
      </c>
      <c r="D223" s="145" t="s">
        <v>147</v>
      </c>
      <c r="E223" s="146" t="s">
        <v>829</v>
      </c>
      <c r="F223" s="147" t="s">
        <v>830</v>
      </c>
      <c r="G223" s="148" t="s">
        <v>157</v>
      </c>
      <c r="H223" s="149">
        <v>0.64400000000000002</v>
      </c>
      <c r="I223" s="150"/>
      <c r="J223" s="151">
        <f>ROUND(I223*H223,2)</f>
        <v>0</v>
      </c>
      <c r="K223" s="152"/>
      <c r="L223" s="33"/>
      <c r="M223" s="153" t="s">
        <v>1</v>
      </c>
      <c r="N223" s="154" t="s">
        <v>38</v>
      </c>
      <c r="O223" s="58"/>
      <c r="P223" s="155">
        <f>O223*H223</f>
        <v>0</v>
      </c>
      <c r="Q223" s="155">
        <v>2.3369999999999998E-2</v>
      </c>
      <c r="R223" s="155">
        <f>Q223*H223</f>
        <v>1.5050279999999999E-2</v>
      </c>
      <c r="S223" s="155">
        <v>0</v>
      </c>
      <c r="T223" s="156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7" t="s">
        <v>236</v>
      </c>
      <c r="AT223" s="157" t="s">
        <v>147</v>
      </c>
      <c r="AU223" s="157" t="s">
        <v>83</v>
      </c>
      <c r="AY223" s="17" t="s">
        <v>145</v>
      </c>
      <c r="BE223" s="158">
        <f>IF(N223="základní",J223,0)</f>
        <v>0</v>
      </c>
      <c r="BF223" s="158">
        <f>IF(N223="snížená",J223,0)</f>
        <v>0</v>
      </c>
      <c r="BG223" s="158">
        <f>IF(N223="zákl. přenesená",J223,0)</f>
        <v>0</v>
      </c>
      <c r="BH223" s="158">
        <f>IF(N223="sníž. přenesená",J223,0)</f>
        <v>0</v>
      </c>
      <c r="BI223" s="158">
        <f>IF(N223="nulová",J223,0)</f>
        <v>0</v>
      </c>
      <c r="BJ223" s="17" t="s">
        <v>81</v>
      </c>
      <c r="BK223" s="158">
        <f>ROUND(I223*H223,2)</f>
        <v>0</v>
      </c>
      <c r="BL223" s="17" t="s">
        <v>236</v>
      </c>
      <c r="BM223" s="157" t="s">
        <v>1157</v>
      </c>
    </row>
    <row r="224" spans="1:65" s="13" customFormat="1" ht="10.199999999999999">
      <c r="B224" s="159"/>
      <c r="D224" s="160" t="s">
        <v>153</v>
      </c>
      <c r="E224" s="161" t="s">
        <v>1</v>
      </c>
      <c r="F224" s="162" t="s">
        <v>1158</v>
      </c>
      <c r="H224" s="163">
        <v>0.64400000000000002</v>
      </c>
      <c r="I224" s="164"/>
      <c r="L224" s="159"/>
      <c r="M224" s="165"/>
      <c r="N224" s="166"/>
      <c r="O224" s="166"/>
      <c r="P224" s="166"/>
      <c r="Q224" s="166"/>
      <c r="R224" s="166"/>
      <c r="S224" s="166"/>
      <c r="T224" s="167"/>
      <c r="AT224" s="161" t="s">
        <v>153</v>
      </c>
      <c r="AU224" s="161" t="s">
        <v>83</v>
      </c>
      <c r="AV224" s="13" t="s">
        <v>83</v>
      </c>
      <c r="AW224" s="13" t="s">
        <v>30</v>
      </c>
      <c r="AX224" s="13" t="s">
        <v>81</v>
      </c>
      <c r="AY224" s="161" t="s">
        <v>145</v>
      </c>
    </row>
    <row r="225" spans="1:65" s="2" customFormat="1" ht="33" customHeight="1">
      <c r="A225" s="32"/>
      <c r="B225" s="144"/>
      <c r="C225" s="145" t="s">
        <v>855</v>
      </c>
      <c r="D225" s="145" t="s">
        <v>147</v>
      </c>
      <c r="E225" s="146" t="s">
        <v>856</v>
      </c>
      <c r="F225" s="147" t="s">
        <v>857</v>
      </c>
      <c r="G225" s="148" t="s">
        <v>150</v>
      </c>
      <c r="H225" s="149">
        <v>57.082999999999998</v>
      </c>
      <c r="I225" s="150"/>
      <c r="J225" s="151">
        <f>ROUND(I225*H225,2)</f>
        <v>0</v>
      </c>
      <c r="K225" s="152"/>
      <c r="L225" s="33"/>
      <c r="M225" s="153" t="s">
        <v>1</v>
      </c>
      <c r="N225" s="154" t="s">
        <v>38</v>
      </c>
      <c r="O225" s="58"/>
      <c r="P225" s="155">
        <f>O225*H225</f>
        <v>0</v>
      </c>
      <c r="Q225" s="155">
        <v>1.9560000000000001E-2</v>
      </c>
      <c r="R225" s="155">
        <f>Q225*H225</f>
        <v>1.11654348</v>
      </c>
      <c r="S225" s="155">
        <v>0</v>
      </c>
      <c r="T225" s="156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7" t="s">
        <v>236</v>
      </c>
      <c r="AT225" s="157" t="s">
        <v>147</v>
      </c>
      <c r="AU225" s="157" t="s">
        <v>83</v>
      </c>
      <c r="AY225" s="17" t="s">
        <v>145</v>
      </c>
      <c r="BE225" s="158">
        <f>IF(N225="základní",J225,0)</f>
        <v>0</v>
      </c>
      <c r="BF225" s="158">
        <f>IF(N225="snížená",J225,0)</f>
        <v>0</v>
      </c>
      <c r="BG225" s="158">
        <f>IF(N225="zákl. přenesená",J225,0)</f>
        <v>0</v>
      </c>
      <c r="BH225" s="158">
        <f>IF(N225="sníž. přenesená",J225,0)</f>
        <v>0</v>
      </c>
      <c r="BI225" s="158">
        <f>IF(N225="nulová",J225,0)</f>
        <v>0</v>
      </c>
      <c r="BJ225" s="17" t="s">
        <v>81</v>
      </c>
      <c r="BK225" s="158">
        <f>ROUND(I225*H225,2)</f>
        <v>0</v>
      </c>
      <c r="BL225" s="17" t="s">
        <v>236</v>
      </c>
      <c r="BM225" s="157" t="s">
        <v>1159</v>
      </c>
    </row>
    <row r="226" spans="1:65" s="2" customFormat="1" ht="16.5" customHeight="1">
      <c r="A226" s="32"/>
      <c r="B226" s="144"/>
      <c r="C226" s="145" t="s">
        <v>7</v>
      </c>
      <c r="D226" s="145" t="s">
        <v>147</v>
      </c>
      <c r="E226" s="146" t="s">
        <v>861</v>
      </c>
      <c r="F226" s="147" t="s">
        <v>862</v>
      </c>
      <c r="G226" s="148" t="s">
        <v>202</v>
      </c>
      <c r="H226" s="149">
        <v>179</v>
      </c>
      <c r="I226" s="150"/>
      <c r="J226" s="151">
        <f>ROUND(I226*H226,2)</f>
        <v>0</v>
      </c>
      <c r="K226" s="152"/>
      <c r="L226" s="33"/>
      <c r="M226" s="153" t="s">
        <v>1</v>
      </c>
      <c r="N226" s="154" t="s">
        <v>38</v>
      </c>
      <c r="O226" s="58"/>
      <c r="P226" s="155">
        <f>O226*H226</f>
        <v>0</v>
      </c>
      <c r="Q226" s="155">
        <v>1.0000000000000001E-5</v>
      </c>
      <c r="R226" s="155">
        <f>Q226*H226</f>
        <v>1.7900000000000001E-3</v>
      </c>
      <c r="S226" s="155">
        <v>0</v>
      </c>
      <c r="T226" s="156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7" t="s">
        <v>236</v>
      </c>
      <c r="AT226" s="157" t="s">
        <v>147</v>
      </c>
      <c r="AU226" s="157" t="s">
        <v>83</v>
      </c>
      <c r="AY226" s="17" t="s">
        <v>145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7" t="s">
        <v>81</v>
      </c>
      <c r="BK226" s="158">
        <f>ROUND(I226*H226,2)</f>
        <v>0</v>
      </c>
      <c r="BL226" s="17" t="s">
        <v>236</v>
      </c>
      <c r="BM226" s="157" t="s">
        <v>1160</v>
      </c>
    </row>
    <row r="227" spans="1:65" s="13" customFormat="1" ht="10.199999999999999">
      <c r="B227" s="159"/>
      <c r="D227" s="160" t="s">
        <v>153</v>
      </c>
      <c r="E227" s="161" t="s">
        <v>1</v>
      </c>
      <c r="F227" s="162" t="s">
        <v>1161</v>
      </c>
      <c r="H227" s="163">
        <v>179</v>
      </c>
      <c r="I227" s="164"/>
      <c r="L227" s="159"/>
      <c r="M227" s="165"/>
      <c r="N227" s="166"/>
      <c r="O227" s="166"/>
      <c r="P227" s="166"/>
      <c r="Q227" s="166"/>
      <c r="R227" s="166"/>
      <c r="S227" s="166"/>
      <c r="T227" s="167"/>
      <c r="AT227" s="161" t="s">
        <v>153</v>
      </c>
      <c r="AU227" s="161" t="s">
        <v>83</v>
      </c>
      <c r="AV227" s="13" t="s">
        <v>83</v>
      </c>
      <c r="AW227" s="13" t="s">
        <v>30</v>
      </c>
      <c r="AX227" s="13" t="s">
        <v>81</v>
      </c>
      <c r="AY227" s="161" t="s">
        <v>145</v>
      </c>
    </row>
    <row r="228" spans="1:65" s="2" customFormat="1" ht="16.5" customHeight="1">
      <c r="A228" s="32"/>
      <c r="B228" s="144"/>
      <c r="C228" s="183" t="s">
        <v>860</v>
      </c>
      <c r="D228" s="183" t="s">
        <v>209</v>
      </c>
      <c r="E228" s="184" t="s">
        <v>1162</v>
      </c>
      <c r="F228" s="185" t="s">
        <v>1163</v>
      </c>
      <c r="G228" s="186" t="s">
        <v>157</v>
      </c>
      <c r="H228" s="187">
        <v>0.64400000000000002</v>
      </c>
      <c r="I228" s="188"/>
      <c r="J228" s="189">
        <f>ROUND(I228*H228,2)</f>
        <v>0</v>
      </c>
      <c r="K228" s="190"/>
      <c r="L228" s="191"/>
      <c r="M228" s="192" t="s">
        <v>1</v>
      </c>
      <c r="N228" s="193" t="s">
        <v>38</v>
      </c>
      <c r="O228" s="58"/>
      <c r="P228" s="155">
        <f>O228*H228</f>
        <v>0</v>
      </c>
      <c r="Q228" s="155">
        <v>0.55000000000000004</v>
      </c>
      <c r="R228" s="155">
        <f>Q228*H228</f>
        <v>0.35420000000000001</v>
      </c>
      <c r="S228" s="155">
        <v>0</v>
      </c>
      <c r="T228" s="156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7" t="s">
        <v>469</v>
      </c>
      <c r="AT228" s="157" t="s">
        <v>209</v>
      </c>
      <c r="AU228" s="157" t="s">
        <v>83</v>
      </c>
      <c r="AY228" s="17" t="s">
        <v>145</v>
      </c>
      <c r="BE228" s="158">
        <f>IF(N228="základní",J228,0)</f>
        <v>0</v>
      </c>
      <c r="BF228" s="158">
        <f>IF(N228="snížená",J228,0)</f>
        <v>0</v>
      </c>
      <c r="BG228" s="158">
        <f>IF(N228="zákl. přenesená",J228,0)</f>
        <v>0</v>
      </c>
      <c r="BH228" s="158">
        <f>IF(N228="sníž. přenesená",J228,0)</f>
        <v>0</v>
      </c>
      <c r="BI228" s="158">
        <f>IF(N228="nulová",J228,0)</f>
        <v>0</v>
      </c>
      <c r="BJ228" s="17" t="s">
        <v>81</v>
      </c>
      <c r="BK228" s="158">
        <f>ROUND(I228*H228,2)</f>
        <v>0</v>
      </c>
      <c r="BL228" s="17" t="s">
        <v>236</v>
      </c>
      <c r="BM228" s="157" t="s">
        <v>1164</v>
      </c>
    </row>
    <row r="229" spans="1:65" s="13" customFormat="1" ht="10.199999999999999">
      <c r="B229" s="159"/>
      <c r="D229" s="160" t="s">
        <v>153</v>
      </c>
      <c r="E229" s="161" t="s">
        <v>1</v>
      </c>
      <c r="F229" s="162" t="s">
        <v>1165</v>
      </c>
      <c r="H229" s="163">
        <v>0.64400000000000002</v>
      </c>
      <c r="I229" s="164"/>
      <c r="L229" s="159"/>
      <c r="M229" s="165"/>
      <c r="N229" s="166"/>
      <c r="O229" s="166"/>
      <c r="P229" s="166"/>
      <c r="Q229" s="166"/>
      <c r="R229" s="166"/>
      <c r="S229" s="166"/>
      <c r="T229" s="167"/>
      <c r="AT229" s="161" t="s">
        <v>153</v>
      </c>
      <c r="AU229" s="161" t="s">
        <v>83</v>
      </c>
      <c r="AV229" s="13" t="s">
        <v>83</v>
      </c>
      <c r="AW229" s="13" t="s">
        <v>30</v>
      </c>
      <c r="AX229" s="13" t="s">
        <v>81</v>
      </c>
      <c r="AY229" s="161" t="s">
        <v>145</v>
      </c>
    </row>
    <row r="230" spans="1:65" s="2" customFormat="1" ht="24.15" customHeight="1">
      <c r="A230" s="32"/>
      <c r="B230" s="144"/>
      <c r="C230" s="145" t="s">
        <v>542</v>
      </c>
      <c r="D230" s="145" t="s">
        <v>147</v>
      </c>
      <c r="E230" s="146" t="s">
        <v>1166</v>
      </c>
      <c r="F230" s="147" t="s">
        <v>1167</v>
      </c>
      <c r="G230" s="148" t="s">
        <v>479</v>
      </c>
      <c r="H230" s="194"/>
      <c r="I230" s="150"/>
      <c r="J230" s="151">
        <f>ROUND(I230*H230,2)</f>
        <v>0</v>
      </c>
      <c r="K230" s="152"/>
      <c r="L230" s="33"/>
      <c r="M230" s="153" t="s">
        <v>1</v>
      </c>
      <c r="N230" s="154" t="s">
        <v>38</v>
      </c>
      <c r="O230" s="58"/>
      <c r="P230" s="155">
        <f>O230*H230</f>
        <v>0</v>
      </c>
      <c r="Q230" s="155">
        <v>0</v>
      </c>
      <c r="R230" s="155">
        <f>Q230*H230</f>
        <v>0</v>
      </c>
      <c r="S230" s="155">
        <v>0</v>
      </c>
      <c r="T230" s="156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7" t="s">
        <v>236</v>
      </c>
      <c r="AT230" s="157" t="s">
        <v>147</v>
      </c>
      <c r="AU230" s="157" t="s">
        <v>83</v>
      </c>
      <c r="AY230" s="17" t="s">
        <v>145</v>
      </c>
      <c r="BE230" s="158">
        <f>IF(N230="základní",J230,0)</f>
        <v>0</v>
      </c>
      <c r="BF230" s="158">
        <f>IF(N230="snížená",J230,0)</f>
        <v>0</v>
      </c>
      <c r="BG230" s="158">
        <f>IF(N230="zákl. přenesená",J230,0)</f>
        <v>0</v>
      </c>
      <c r="BH230" s="158">
        <f>IF(N230="sníž. přenesená",J230,0)</f>
        <v>0</v>
      </c>
      <c r="BI230" s="158">
        <f>IF(N230="nulová",J230,0)</f>
        <v>0</v>
      </c>
      <c r="BJ230" s="17" t="s">
        <v>81</v>
      </c>
      <c r="BK230" s="158">
        <f>ROUND(I230*H230,2)</f>
        <v>0</v>
      </c>
      <c r="BL230" s="17" t="s">
        <v>236</v>
      </c>
      <c r="BM230" s="157" t="s">
        <v>1168</v>
      </c>
    </row>
    <row r="231" spans="1:65" s="12" customFormat="1" ht="22.8" customHeight="1">
      <c r="B231" s="131"/>
      <c r="D231" s="132" t="s">
        <v>72</v>
      </c>
      <c r="E231" s="142" t="s">
        <v>890</v>
      </c>
      <c r="F231" s="142" t="s">
        <v>891</v>
      </c>
      <c r="I231" s="134"/>
      <c r="J231" s="143">
        <f>BK231</f>
        <v>0</v>
      </c>
      <c r="L231" s="131"/>
      <c r="M231" s="136"/>
      <c r="N231" s="137"/>
      <c r="O231" s="137"/>
      <c r="P231" s="138">
        <f>SUM(P232:P251)</f>
        <v>0</v>
      </c>
      <c r="Q231" s="137"/>
      <c r="R231" s="138">
        <f>SUM(R232:R251)</f>
        <v>0.91262431999999993</v>
      </c>
      <c r="S231" s="137"/>
      <c r="T231" s="139">
        <f>SUM(T232:T251)</f>
        <v>0</v>
      </c>
      <c r="AR231" s="132" t="s">
        <v>83</v>
      </c>
      <c r="AT231" s="140" t="s">
        <v>72</v>
      </c>
      <c r="AU231" s="140" t="s">
        <v>81</v>
      </c>
      <c r="AY231" s="132" t="s">
        <v>145</v>
      </c>
      <c r="BK231" s="141">
        <f>SUM(BK232:BK251)</f>
        <v>0</v>
      </c>
    </row>
    <row r="232" spans="1:65" s="2" customFormat="1" ht="24.15" customHeight="1">
      <c r="A232" s="32"/>
      <c r="B232" s="144"/>
      <c r="C232" s="145" t="s">
        <v>537</v>
      </c>
      <c r="D232" s="145" t="s">
        <v>147</v>
      </c>
      <c r="E232" s="146" t="s">
        <v>893</v>
      </c>
      <c r="F232" s="147" t="s">
        <v>894</v>
      </c>
      <c r="G232" s="148" t="s">
        <v>202</v>
      </c>
      <c r="H232" s="149">
        <v>191.89599999999999</v>
      </c>
      <c r="I232" s="150"/>
      <c r="J232" s="151">
        <f>ROUND(I232*H232,2)</f>
        <v>0</v>
      </c>
      <c r="K232" s="152"/>
      <c r="L232" s="33"/>
      <c r="M232" s="153" t="s">
        <v>1</v>
      </c>
      <c r="N232" s="154" t="s">
        <v>38</v>
      </c>
      <c r="O232" s="58"/>
      <c r="P232" s="155">
        <f>O232*H232</f>
        <v>0</v>
      </c>
      <c r="Q232" s="155">
        <v>4.1700000000000001E-3</v>
      </c>
      <c r="R232" s="155">
        <f>Q232*H232</f>
        <v>0.80020631999999992</v>
      </c>
      <c r="S232" s="155">
        <v>0</v>
      </c>
      <c r="T232" s="156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7" t="s">
        <v>236</v>
      </c>
      <c r="AT232" s="157" t="s">
        <v>147</v>
      </c>
      <c r="AU232" s="157" t="s">
        <v>83</v>
      </c>
      <c r="AY232" s="17" t="s">
        <v>145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7" t="s">
        <v>81</v>
      </c>
      <c r="BK232" s="158">
        <f>ROUND(I232*H232,2)</f>
        <v>0</v>
      </c>
      <c r="BL232" s="17" t="s">
        <v>236</v>
      </c>
      <c r="BM232" s="157" t="s">
        <v>1169</v>
      </c>
    </row>
    <row r="233" spans="1:65" s="14" customFormat="1" ht="10.199999999999999">
      <c r="B233" s="168"/>
      <c r="D233" s="160" t="s">
        <v>153</v>
      </c>
      <c r="E233" s="169" t="s">
        <v>1</v>
      </c>
      <c r="F233" s="170" t="s">
        <v>898</v>
      </c>
      <c r="H233" s="169" t="s">
        <v>1</v>
      </c>
      <c r="I233" s="171"/>
      <c r="L233" s="168"/>
      <c r="M233" s="172"/>
      <c r="N233" s="173"/>
      <c r="O233" s="173"/>
      <c r="P233" s="173"/>
      <c r="Q233" s="173"/>
      <c r="R233" s="173"/>
      <c r="S233" s="173"/>
      <c r="T233" s="174"/>
      <c r="AT233" s="169" t="s">
        <v>153</v>
      </c>
      <c r="AU233" s="169" t="s">
        <v>83</v>
      </c>
      <c r="AV233" s="14" t="s">
        <v>81</v>
      </c>
      <c r="AW233" s="14" t="s">
        <v>30</v>
      </c>
      <c r="AX233" s="14" t="s">
        <v>73</v>
      </c>
      <c r="AY233" s="169" t="s">
        <v>145</v>
      </c>
    </row>
    <row r="234" spans="1:65" s="13" customFormat="1" ht="10.199999999999999">
      <c r="B234" s="159"/>
      <c r="D234" s="160" t="s">
        <v>153</v>
      </c>
      <c r="E234" s="161" t="s">
        <v>1</v>
      </c>
      <c r="F234" s="162" t="s">
        <v>1115</v>
      </c>
      <c r="H234" s="163">
        <v>65.864999999999995</v>
      </c>
      <c r="I234" s="164"/>
      <c r="L234" s="159"/>
      <c r="M234" s="165"/>
      <c r="N234" s="166"/>
      <c r="O234" s="166"/>
      <c r="P234" s="166"/>
      <c r="Q234" s="166"/>
      <c r="R234" s="166"/>
      <c r="S234" s="166"/>
      <c r="T234" s="167"/>
      <c r="AT234" s="161" t="s">
        <v>153</v>
      </c>
      <c r="AU234" s="161" t="s">
        <v>83</v>
      </c>
      <c r="AV234" s="13" t="s">
        <v>83</v>
      </c>
      <c r="AW234" s="13" t="s">
        <v>30</v>
      </c>
      <c r="AX234" s="13" t="s">
        <v>73</v>
      </c>
      <c r="AY234" s="161" t="s">
        <v>145</v>
      </c>
    </row>
    <row r="235" spans="1:65" s="14" customFormat="1" ht="10.199999999999999">
      <c r="B235" s="168"/>
      <c r="D235" s="160" t="s">
        <v>153</v>
      </c>
      <c r="E235" s="169" t="s">
        <v>1</v>
      </c>
      <c r="F235" s="170" t="s">
        <v>896</v>
      </c>
      <c r="H235" s="169" t="s">
        <v>1</v>
      </c>
      <c r="I235" s="171"/>
      <c r="L235" s="168"/>
      <c r="M235" s="172"/>
      <c r="N235" s="173"/>
      <c r="O235" s="173"/>
      <c r="P235" s="173"/>
      <c r="Q235" s="173"/>
      <c r="R235" s="173"/>
      <c r="S235" s="173"/>
      <c r="T235" s="174"/>
      <c r="AT235" s="169" t="s">
        <v>153</v>
      </c>
      <c r="AU235" s="169" t="s">
        <v>83</v>
      </c>
      <c r="AV235" s="14" t="s">
        <v>81</v>
      </c>
      <c r="AW235" s="14" t="s">
        <v>30</v>
      </c>
      <c r="AX235" s="14" t="s">
        <v>73</v>
      </c>
      <c r="AY235" s="169" t="s">
        <v>145</v>
      </c>
    </row>
    <row r="236" spans="1:65" s="13" customFormat="1" ht="10.199999999999999">
      <c r="B236" s="159"/>
      <c r="D236" s="160" t="s">
        <v>153</v>
      </c>
      <c r="E236" s="161" t="s">
        <v>1</v>
      </c>
      <c r="F236" s="162" t="s">
        <v>1170</v>
      </c>
      <c r="H236" s="163">
        <v>25.4</v>
      </c>
      <c r="I236" s="164"/>
      <c r="L236" s="159"/>
      <c r="M236" s="165"/>
      <c r="N236" s="166"/>
      <c r="O236" s="166"/>
      <c r="P236" s="166"/>
      <c r="Q236" s="166"/>
      <c r="R236" s="166"/>
      <c r="S236" s="166"/>
      <c r="T236" s="167"/>
      <c r="AT236" s="161" t="s">
        <v>153</v>
      </c>
      <c r="AU236" s="161" t="s">
        <v>83</v>
      </c>
      <c r="AV236" s="13" t="s">
        <v>83</v>
      </c>
      <c r="AW236" s="13" t="s">
        <v>30</v>
      </c>
      <c r="AX236" s="13" t="s">
        <v>73</v>
      </c>
      <c r="AY236" s="161" t="s">
        <v>145</v>
      </c>
    </row>
    <row r="237" spans="1:65" s="14" customFormat="1" ht="10.199999999999999">
      <c r="B237" s="168"/>
      <c r="D237" s="160" t="s">
        <v>153</v>
      </c>
      <c r="E237" s="169" t="s">
        <v>1</v>
      </c>
      <c r="F237" s="170" t="s">
        <v>906</v>
      </c>
      <c r="H237" s="169" t="s">
        <v>1</v>
      </c>
      <c r="I237" s="171"/>
      <c r="L237" s="168"/>
      <c r="M237" s="172"/>
      <c r="N237" s="173"/>
      <c r="O237" s="173"/>
      <c r="P237" s="173"/>
      <c r="Q237" s="173"/>
      <c r="R237" s="173"/>
      <c r="S237" s="173"/>
      <c r="T237" s="174"/>
      <c r="AT237" s="169" t="s">
        <v>153</v>
      </c>
      <c r="AU237" s="169" t="s">
        <v>83</v>
      </c>
      <c r="AV237" s="14" t="s">
        <v>81</v>
      </c>
      <c r="AW237" s="14" t="s">
        <v>30</v>
      </c>
      <c r="AX237" s="14" t="s">
        <v>73</v>
      </c>
      <c r="AY237" s="169" t="s">
        <v>145</v>
      </c>
    </row>
    <row r="238" spans="1:65" s="13" customFormat="1" ht="10.199999999999999">
      <c r="B238" s="159"/>
      <c r="D238" s="160" t="s">
        <v>153</v>
      </c>
      <c r="E238" s="161" t="s">
        <v>1</v>
      </c>
      <c r="F238" s="162" t="s">
        <v>1171</v>
      </c>
      <c r="H238" s="163">
        <v>11.965999999999999</v>
      </c>
      <c r="I238" s="164"/>
      <c r="L238" s="159"/>
      <c r="M238" s="165"/>
      <c r="N238" s="166"/>
      <c r="O238" s="166"/>
      <c r="P238" s="166"/>
      <c r="Q238" s="166"/>
      <c r="R238" s="166"/>
      <c r="S238" s="166"/>
      <c r="T238" s="167"/>
      <c r="AT238" s="161" t="s">
        <v>153</v>
      </c>
      <c r="AU238" s="161" t="s">
        <v>83</v>
      </c>
      <c r="AV238" s="13" t="s">
        <v>83</v>
      </c>
      <c r="AW238" s="13" t="s">
        <v>30</v>
      </c>
      <c r="AX238" s="13" t="s">
        <v>73</v>
      </c>
      <c r="AY238" s="161" t="s">
        <v>145</v>
      </c>
    </row>
    <row r="239" spans="1:65" s="14" customFormat="1" ht="10.199999999999999">
      <c r="B239" s="168"/>
      <c r="D239" s="160" t="s">
        <v>153</v>
      </c>
      <c r="E239" s="169" t="s">
        <v>1</v>
      </c>
      <c r="F239" s="170" t="s">
        <v>1172</v>
      </c>
      <c r="H239" s="169" t="s">
        <v>1</v>
      </c>
      <c r="I239" s="171"/>
      <c r="L239" s="168"/>
      <c r="M239" s="172"/>
      <c r="N239" s="173"/>
      <c r="O239" s="173"/>
      <c r="P239" s="173"/>
      <c r="Q239" s="173"/>
      <c r="R239" s="173"/>
      <c r="S239" s="173"/>
      <c r="T239" s="174"/>
      <c r="AT239" s="169" t="s">
        <v>153</v>
      </c>
      <c r="AU239" s="169" t="s">
        <v>83</v>
      </c>
      <c r="AV239" s="14" t="s">
        <v>81</v>
      </c>
      <c r="AW239" s="14" t="s">
        <v>30</v>
      </c>
      <c r="AX239" s="14" t="s">
        <v>73</v>
      </c>
      <c r="AY239" s="169" t="s">
        <v>145</v>
      </c>
    </row>
    <row r="240" spans="1:65" s="13" customFormat="1" ht="10.199999999999999">
      <c r="B240" s="159"/>
      <c r="D240" s="160" t="s">
        <v>153</v>
      </c>
      <c r="E240" s="161" t="s">
        <v>1</v>
      </c>
      <c r="F240" s="162" t="s">
        <v>1173</v>
      </c>
      <c r="H240" s="163">
        <v>22.8</v>
      </c>
      <c r="I240" s="164"/>
      <c r="L240" s="159"/>
      <c r="M240" s="165"/>
      <c r="N240" s="166"/>
      <c r="O240" s="166"/>
      <c r="P240" s="166"/>
      <c r="Q240" s="166"/>
      <c r="R240" s="166"/>
      <c r="S240" s="166"/>
      <c r="T240" s="167"/>
      <c r="AT240" s="161" t="s">
        <v>153</v>
      </c>
      <c r="AU240" s="161" t="s">
        <v>83</v>
      </c>
      <c r="AV240" s="13" t="s">
        <v>83</v>
      </c>
      <c r="AW240" s="13" t="s">
        <v>30</v>
      </c>
      <c r="AX240" s="13" t="s">
        <v>73</v>
      </c>
      <c r="AY240" s="161" t="s">
        <v>145</v>
      </c>
    </row>
    <row r="241" spans="1:65" s="14" customFormat="1" ht="10.199999999999999">
      <c r="B241" s="168"/>
      <c r="D241" s="160" t="s">
        <v>153</v>
      </c>
      <c r="E241" s="169" t="s">
        <v>1</v>
      </c>
      <c r="F241" s="170" t="s">
        <v>1174</v>
      </c>
      <c r="H241" s="169" t="s">
        <v>1</v>
      </c>
      <c r="I241" s="171"/>
      <c r="L241" s="168"/>
      <c r="M241" s="172"/>
      <c r="N241" s="173"/>
      <c r="O241" s="173"/>
      <c r="P241" s="173"/>
      <c r="Q241" s="173"/>
      <c r="R241" s="173"/>
      <c r="S241" s="173"/>
      <c r="T241" s="174"/>
      <c r="AT241" s="169" t="s">
        <v>153</v>
      </c>
      <c r="AU241" s="169" t="s">
        <v>83</v>
      </c>
      <c r="AV241" s="14" t="s">
        <v>81</v>
      </c>
      <c r="AW241" s="14" t="s">
        <v>30</v>
      </c>
      <c r="AX241" s="14" t="s">
        <v>73</v>
      </c>
      <c r="AY241" s="169" t="s">
        <v>145</v>
      </c>
    </row>
    <row r="242" spans="1:65" s="13" customFormat="1" ht="10.199999999999999">
      <c r="B242" s="159"/>
      <c r="D242" s="160" t="s">
        <v>153</v>
      </c>
      <c r="E242" s="161" t="s">
        <v>1</v>
      </c>
      <c r="F242" s="162" t="s">
        <v>1175</v>
      </c>
      <c r="H242" s="163">
        <v>43.91</v>
      </c>
      <c r="I242" s="164"/>
      <c r="L242" s="159"/>
      <c r="M242" s="165"/>
      <c r="N242" s="166"/>
      <c r="O242" s="166"/>
      <c r="P242" s="166"/>
      <c r="Q242" s="166"/>
      <c r="R242" s="166"/>
      <c r="S242" s="166"/>
      <c r="T242" s="167"/>
      <c r="AT242" s="161" t="s">
        <v>153</v>
      </c>
      <c r="AU242" s="161" t="s">
        <v>83</v>
      </c>
      <c r="AV242" s="13" t="s">
        <v>83</v>
      </c>
      <c r="AW242" s="13" t="s">
        <v>30</v>
      </c>
      <c r="AX242" s="13" t="s">
        <v>73</v>
      </c>
      <c r="AY242" s="161" t="s">
        <v>145</v>
      </c>
    </row>
    <row r="243" spans="1:65" s="14" customFormat="1" ht="10.199999999999999">
      <c r="B243" s="168"/>
      <c r="D243" s="160" t="s">
        <v>153</v>
      </c>
      <c r="E243" s="169" t="s">
        <v>1</v>
      </c>
      <c r="F243" s="170" t="s">
        <v>1176</v>
      </c>
      <c r="H243" s="169" t="s">
        <v>1</v>
      </c>
      <c r="I243" s="171"/>
      <c r="L243" s="168"/>
      <c r="M243" s="172"/>
      <c r="N243" s="173"/>
      <c r="O243" s="173"/>
      <c r="P243" s="173"/>
      <c r="Q243" s="173"/>
      <c r="R243" s="173"/>
      <c r="S243" s="173"/>
      <c r="T243" s="174"/>
      <c r="AT243" s="169" t="s">
        <v>153</v>
      </c>
      <c r="AU243" s="169" t="s">
        <v>83</v>
      </c>
      <c r="AV243" s="14" t="s">
        <v>81</v>
      </c>
      <c r="AW243" s="14" t="s">
        <v>30</v>
      </c>
      <c r="AX243" s="14" t="s">
        <v>73</v>
      </c>
      <c r="AY243" s="169" t="s">
        <v>145</v>
      </c>
    </row>
    <row r="244" spans="1:65" s="13" customFormat="1" ht="10.199999999999999">
      <c r="B244" s="159"/>
      <c r="D244" s="160" t="s">
        <v>153</v>
      </c>
      <c r="E244" s="161" t="s">
        <v>1</v>
      </c>
      <c r="F244" s="162" t="s">
        <v>1177</v>
      </c>
      <c r="H244" s="163">
        <v>21.954999999999998</v>
      </c>
      <c r="I244" s="164"/>
      <c r="L244" s="159"/>
      <c r="M244" s="165"/>
      <c r="N244" s="166"/>
      <c r="O244" s="166"/>
      <c r="P244" s="166"/>
      <c r="Q244" s="166"/>
      <c r="R244" s="166"/>
      <c r="S244" s="166"/>
      <c r="T244" s="167"/>
      <c r="AT244" s="161" t="s">
        <v>153</v>
      </c>
      <c r="AU244" s="161" t="s">
        <v>83</v>
      </c>
      <c r="AV244" s="13" t="s">
        <v>83</v>
      </c>
      <c r="AW244" s="13" t="s">
        <v>30</v>
      </c>
      <c r="AX244" s="13" t="s">
        <v>73</v>
      </c>
      <c r="AY244" s="161" t="s">
        <v>145</v>
      </c>
    </row>
    <row r="245" spans="1:65" s="15" customFormat="1" ht="10.199999999999999">
      <c r="B245" s="175"/>
      <c r="D245" s="160" t="s">
        <v>153</v>
      </c>
      <c r="E245" s="176" t="s">
        <v>1</v>
      </c>
      <c r="F245" s="177" t="s">
        <v>166</v>
      </c>
      <c r="H245" s="178">
        <v>191.89599999999996</v>
      </c>
      <c r="I245" s="179"/>
      <c r="L245" s="175"/>
      <c r="M245" s="180"/>
      <c r="N245" s="181"/>
      <c r="O245" s="181"/>
      <c r="P245" s="181"/>
      <c r="Q245" s="181"/>
      <c r="R245" s="181"/>
      <c r="S245" s="181"/>
      <c r="T245" s="182"/>
      <c r="AT245" s="176" t="s">
        <v>153</v>
      </c>
      <c r="AU245" s="176" t="s">
        <v>83</v>
      </c>
      <c r="AV245" s="15" t="s">
        <v>151</v>
      </c>
      <c r="AW245" s="15" t="s">
        <v>30</v>
      </c>
      <c r="AX245" s="15" t="s">
        <v>81</v>
      </c>
      <c r="AY245" s="176" t="s">
        <v>145</v>
      </c>
    </row>
    <row r="246" spans="1:65" s="2" customFormat="1" ht="24.15" customHeight="1">
      <c r="A246" s="32"/>
      <c r="B246" s="144"/>
      <c r="C246" s="145" t="s">
        <v>264</v>
      </c>
      <c r="D246" s="145" t="s">
        <v>147</v>
      </c>
      <c r="E246" s="146" t="s">
        <v>911</v>
      </c>
      <c r="F246" s="147" t="s">
        <v>912</v>
      </c>
      <c r="G246" s="148" t="s">
        <v>202</v>
      </c>
      <c r="H246" s="149">
        <v>21</v>
      </c>
      <c r="I246" s="150"/>
      <c r="J246" s="151">
        <f>ROUND(I246*H246,2)</f>
        <v>0</v>
      </c>
      <c r="K246" s="152"/>
      <c r="L246" s="33"/>
      <c r="M246" s="153" t="s">
        <v>1</v>
      </c>
      <c r="N246" s="154" t="s">
        <v>38</v>
      </c>
      <c r="O246" s="58"/>
      <c r="P246" s="155">
        <f>O246*H246</f>
        <v>0</v>
      </c>
      <c r="Q246" s="155">
        <v>1.3600000000000001E-3</v>
      </c>
      <c r="R246" s="155">
        <f>Q246*H246</f>
        <v>2.8560000000000002E-2</v>
      </c>
      <c r="S246" s="155">
        <v>0</v>
      </c>
      <c r="T246" s="156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7" t="s">
        <v>236</v>
      </c>
      <c r="AT246" s="157" t="s">
        <v>147</v>
      </c>
      <c r="AU246" s="157" t="s">
        <v>83</v>
      </c>
      <c r="AY246" s="17" t="s">
        <v>145</v>
      </c>
      <c r="BE246" s="158">
        <f>IF(N246="základní",J246,0)</f>
        <v>0</v>
      </c>
      <c r="BF246" s="158">
        <f>IF(N246="snížená",J246,0)</f>
        <v>0</v>
      </c>
      <c r="BG246" s="158">
        <f>IF(N246="zákl. přenesená",J246,0)</f>
        <v>0</v>
      </c>
      <c r="BH246" s="158">
        <f>IF(N246="sníž. přenesená",J246,0)</f>
        <v>0</v>
      </c>
      <c r="BI246" s="158">
        <f>IF(N246="nulová",J246,0)</f>
        <v>0</v>
      </c>
      <c r="BJ246" s="17" t="s">
        <v>81</v>
      </c>
      <c r="BK246" s="158">
        <f>ROUND(I246*H246,2)</f>
        <v>0</v>
      </c>
      <c r="BL246" s="17" t="s">
        <v>236</v>
      </c>
      <c r="BM246" s="157" t="s">
        <v>1178</v>
      </c>
    </row>
    <row r="247" spans="1:65" s="13" customFormat="1" ht="10.199999999999999">
      <c r="B247" s="159"/>
      <c r="D247" s="160" t="s">
        <v>153</v>
      </c>
      <c r="E247" s="161" t="s">
        <v>1</v>
      </c>
      <c r="F247" s="162" t="s">
        <v>1179</v>
      </c>
      <c r="H247" s="163">
        <v>21</v>
      </c>
      <c r="I247" s="164"/>
      <c r="L247" s="159"/>
      <c r="M247" s="165"/>
      <c r="N247" s="166"/>
      <c r="O247" s="166"/>
      <c r="P247" s="166"/>
      <c r="Q247" s="166"/>
      <c r="R247" s="166"/>
      <c r="S247" s="166"/>
      <c r="T247" s="167"/>
      <c r="AT247" s="161" t="s">
        <v>153</v>
      </c>
      <c r="AU247" s="161" t="s">
        <v>83</v>
      </c>
      <c r="AV247" s="13" t="s">
        <v>83</v>
      </c>
      <c r="AW247" s="13" t="s">
        <v>30</v>
      </c>
      <c r="AX247" s="13" t="s">
        <v>81</v>
      </c>
      <c r="AY247" s="161" t="s">
        <v>145</v>
      </c>
    </row>
    <row r="248" spans="1:65" s="2" customFormat="1" ht="21.75" customHeight="1">
      <c r="A248" s="32"/>
      <c r="B248" s="144"/>
      <c r="C248" s="145" t="s">
        <v>296</v>
      </c>
      <c r="D248" s="145" t="s">
        <v>147</v>
      </c>
      <c r="E248" s="146" t="s">
        <v>1180</v>
      </c>
      <c r="F248" s="147" t="s">
        <v>1181</v>
      </c>
      <c r="G248" s="148" t="s">
        <v>202</v>
      </c>
      <c r="H248" s="149">
        <v>21.954999999999998</v>
      </c>
      <c r="I248" s="150"/>
      <c r="J248" s="151">
        <f>ROUND(I248*H248,2)</f>
        <v>0</v>
      </c>
      <c r="K248" s="152"/>
      <c r="L248" s="33"/>
      <c r="M248" s="153" t="s">
        <v>1</v>
      </c>
      <c r="N248" s="154" t="s">
        <v>38</v>
      </c>
      <c r="O248" s="58"/>
      <c r="P248" s="155">
        <f>O248*H248</f>
        <v>0</v>
      </c>
      <c r="Q248" s="155">
        <v>2.5999999999999999E-3</v>
      </c>
      <c r="R248" s="155">
        <f>Q248*H248</f>
        <v>5.7082999999999995E-2</v>
      </c>
      <c r="S248" s="155">
        <v>0</v>
      </c>
      <c r="T248" s="156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7" t="s">
        <v>236</v>
      </c>
      <c r="AT248" s="157" t="s">
        <v>147</v>
      </c>
      <c r="AU248" s="157" t="s">
        <v>83</v>
      </c>
      <c r="AY248" s="17" t="s">
        <v>145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7" t="s">
        <v>81</v>
      </c>
      <c r="BK248" s="158">
        <f>ROUND(I248*H248,2)</f>
        <v>0</v>
      </c>
      <c r="BL248" s="17" t="s">
        <v>236</v>
      </c>
      <c r="BM248" s="157" t="s">
        <v>1182</v>
      </c>
    </row>
    <row r="249" spans="1:65" s="2" customFormat="1" ht="24.15" customHeight="1">
      <c r="A249" s="32"/>
      <c r="B249" s="144"/>
      <c r="C249" s="145" t="s">
        <v>328</v>
      </c>
      <c r="D249" s="145" t="s">
        <v>147</v>
      </c>
      <c r="E249" s="146" t="s">
        <v>921</v>
      </c>
      <c r="F249" s="147" t="s">
        <v>922</v>
      </c>
      <c r="G249" s="148" t="s">
        <v>202</v>
      </c>
      <c r="H249" s="149">
        <v>12.75</v>
      </c>
      <c r="I249" s="150"/>
      <c r="J249" s="151">
        <f>ROUND(I249*H249,2)</f>
        <v>0</v>
      </c>
      <c r="K249" s="152"/>
      <c r="L249" s="33"/>
      <c r="M249" s="153" t="s">
        <v>1</v>
      </c>
      <c r="N249" s="154" t="s">
        <v>38</v>
      </c>
      <c r="O249" s="58"/>
      <c r="P249" s="155">
        <f>O249*H249</f>
        <v>0</v>
      </c>
      <c r="Q249" s="155">
        <v>2.0999999999999999E-3</v>
      </c>
      <c r="R249" s="155">
        <f>Q249*H249</f>
        <v>2.6774999999999997E-2</v>
      </c>
      <c r="S249" s="155">
        <v>0</v>
      </c>
      <c r="T249" s="156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7" t="s">
        <v>236</v>
      </c>
      <c r="AT249" s="157" t="s">
        <v>147</v>
      </c>
      <c r="AU249" s="157" t="s">
        <v>83</v>
      </c>
      <c r="AY249" s="17" t="s">
        <v>145</v>
      </c>
      <c r="BE249" s="158">
        <f>IF(N249="základní",J249,0)</f>
        <v>0</v>
      </c>
      <c r="BF249" s="158">
        <f>IF(N249="snížená",J249,0)</f>
        <v>0</v>
      </c>
      <c r="BG249" s="158">
        <f>IF(N249="zákl. přenesená",J249,0)</f>
        <v>0</v>
      </c>
      <c r="BH249" s="158">
        <f>IF(N249="sníž. přenesená",J249,0)</f>
        <v>0</v>
      </c>
      <c r="BI249" s="158">
        <f>IF(N249="nulová",J249,0)</f>
        <v>0</v>
      </c>
      <c r="BJ249" s="17" t="s">
        <v>81</v>
      </c>
      <c r="BK249" s="158">
        <f>ROUND(I249*H249,2)</f>
        <v>0</v>
      </c>
      <c r="BL249" s="17" t="s">
        <v>236</v>
      </c>
      <c r="BM249" s="157" t="s">
        <v>1183</v>
      </c>
    </row>
    <row r="250" spans="1:65" s="13" customFormat="1" ht="10.199999999999999">
      <c r="B250" s="159"/>
      <c r="D250" s="160" t="s">
        <v>153</v>
      </c>
      <c r="E250" s="161" t="s">
        <v>1</v>
      </c>
      <c r="F250" s="162" t="s">
        <v>1184</v>
      </c>
      <c r="H250" s="163">
        <v>12.75</v>
      </c>
      <c r="I250" s="164"/>
      <c r="L250" s="159"/>
      <c r="M250" s="165"/>
      <c r="N250" s="166"/>
      <c r="O250" s="166"/>
      <c r="P250" s="166"/>
      <c r="Q250" s="166"/>
      <c r="R250" s="166"/>
      <c r="S250" s="166"/>
      <c r="T250" s="167"/>
      <c r="AT250" s="161" t="s">
        <v>153</v>
      </c>
      <c r="AU250" s="161" t="s">
        <v>83</v>
      </c>
      <c r="AV250" s="13" t="s">
        <v>83</v>
      </c>
      <c r="AW250" s="13" t="s">
        <v>30</v>
      </c>
      <c r="AX250" s="13" t="s">
        <v>81</v>
      </c>
      <c r="AY250" s="161" t="s">
        <v>145</v>
      </c>
    </row>
    <row r="251" spans="1:65" s="2" customFormat="1" ht="24.15" customHeight="1">
      <c r="A251" s="32"/>
      <c r="B251" s="144"/>
      <c r="C251" s="145" t="s">
        <v>522</v>
      </c>
      <c r="D251" s="145" t="s">
        <v>147</v>
      </c>
      <c r="E251" s="146" t="s">
        <v>1185</v>
      </c>
      <c r="F251" s="147" t="s">
        <v>1186</v>
      </c>
      <c r="G251" s="148" t="s">
        <v>479</v>
      </c>
      <c r="H251" s="194"/>
      <c r="I251" s="150"/>
      <c r="J251" s="151">
        <f>ROUND(I251*H251,2)</f>
        <v>0</v>
      </c>
      <c r="K251" s="152"/>
      <c r="L251" s="33"/>
      <c r="M251" s="153" t="s">
        <v>1</v>
      </c>
      <c r="N251" s="154" t="s">
        <v>38</v>
      </c>
      <c r="O251" s="58"/>
      <c r="P251" s="155">
        <f>O251*H251</f>
        <v>0</v>
      </c>
      <c r="Q251" s="155">
        <v>0</v>
      </c>
      <c r="R251" s="155">
        <f>Q251*H251</f>
        <v>0</v>
      </c>
      <c r="S251" s="155">
        <v>0</v>
      </c>
      <c r="T251" s="156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7" t="s">
        <v>236</v>
      </c>
      <c r="AT251" s="157" t="s">
        <v>147</v>
      </c>
      <c r="AU251" s="157" t="s">
        <v>83</v>
      </c>
      <c r="AY251" s="17" t="s">
        <v>145</v>
      </c>
      <c r="BE251" s="158">
        <f>IF(N251="základní",J251,0)</f>
        <v>0</v>
      </c>
      <c r="BF251" s="158">
        <f>IF(N251="snížená",J251,0)</f>
        <v>0</v>
      </c>
      <c r="BG251" s="158">
        <f>IF(N251="zákl. přenesená",J251,0)</f>
        <v>0</v>
      </c>
      <c r="BH251" s="158">
        <f>IF(N251="sníž. přenesená",J251,0)</f>
        <v>0</v>
      </c>
      <c r="BI251" s="158">
        <f>IF(N251="nulová",J251,0)</f>
        <v>0</v>
      </c>
      <c r="BJ251" s="17" t="s">
        <v>81</v>
      </c>
      <c r="BK251" s="158">
        <f>ROUND(I251*H251,2)</f>
        <v>0</v>
      </c>
      <c r="BL251" s="17" t="s">
        <v>236</v>
      </c>
      <c r="BM251" s="157" t="s">
        <v>1187</v>
      </c>
    </row>
    <row r="252" spans="1:65" s="12" customFormat="1" ht="22.8" customHeight="1">
      <c r="B252" s="131"/>
      <c r="D252" s="132" t="s">
        <v>72</v>
      </c>
      <c r="E252" s="142" t="s">
        <v>929</v>
      </c>
      <c r="F252" s="142" t="s">
        <v>930</v>
      </c>
      <c r="I252" s="134"/>
      <c r="J252" s="143">
        <f>BK252</f>
        <v>0</v>
      </c>
      <c r="L252" s="131"/>
      <c r="M252" s="136"/>
      <c r="N252" s="137"/>
      <c r="O252" s="137"/>
      <c r="P252" s="138">
        <f>SUM(P253:P256)</f>
        <v>0</v>
      </c>
      <c r="Q252" s="137"/>
      <c r="R252" s="138">
        <f>SUM(R253:R256)</f>
        <v>1.5735719999999997</v>
      </c>
      <c r="S252" s="137"/>
      <c r="T252" s="139">
        <f>SUM(T253:T256)</f>
        <v>0</v>
      </c>
      <c r="AR252" s="132" t="s">
        <v>83</v>
      </c>
      <c r="AT252" s="140" t="s">
        <v>72</v>
      </c>
      <c r="AU252" s="140" t="s">
        <v>81</v>
      </c>
      <c r="AY252" s="132" t="s">
        <v>145</v>
      </c>
      <c r="BK252" s="141">
        <f>SUM(BK253:BK256)</f>
        <v>0</v>
      </c>
    </row>
    <row r="253" spans="1:65" s="2" customFormat="1" ht="33" customHeight="1">
      <c r="A253" s="32"/>
      <c r="B253" s="144"/>
      <c r="C253" s="145" t="s">
        <v>275</v>
      </c>
      <c r="D253" s="145" t="s">
        <v>147</v>
      </c>
      <c r="E253" s="146" t="s">
        <v>941</v>
      </c>
      <c r="F253" s="147" t="s">
        <v>942</v>
      </c>
      <c r="G253" s="148" t="s">
        <v>150</v>
      </c>
      <c r="H253" s="149">
        <v>46.2</v>
      </c>
      <c r="I253" s="150"/>
      <c r="J253" s="151">
        <f>ROUND(I253*H253,2)</f>
        <v>0</v>
      </c>
      <c r="K253" s="152"/>
      <c r="L253" s="33"/>
      <c r="M253" s="153" t="s">
        <v>1</v>
      </c>
      <c r="N253" s="154" t="s">
        <v>38</v>
      </c>
      <c r="O253" s="58"/>
      <c r="P253" s="155">
        <f>O253*H253</f>
        <v>0</v>
      </c>
      <c r="Q253" s="155">
        <v>2.5999999999999998E-4</v>
      </c>
      <c r="R253" s="155">
        <f>Q253*H253</f>
        <v>1.2012E-2</v>
      </c>
      <c r="S253" s="155">
        <v>0</v>
      </c>
      <c r="T253" s="156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7" t="s">
        <v>236</v>
      </c>
      <c r="AT253" s="157" t="s">
        <v>147</v>
      </c>
      <c r="AU253" s="157" t="s">
        <v>83</v>
      </c>
      <c r="AY253" s="17" t="s">
        <v>145</v>
      </c>
      <c r="BE253" s="158">
        <f>IF(N253="základní",J253,0)</f>
        <v>0</v>
      </c>
      <c r="BF253" s="158">
        <f>IF(N253="snížená",J253,0)</f>
        <v>0</v>
      </c>
      <c r="BG253" s="158">
        <f>IF(N253="zákl. přenesená",J253,0)</f>
        <v>0</v>
      </c>
      <c r="BH253" s="158">
        <f>IF(N253="sníž. přenesená",J253,0)</f>
        <v>0</v>
      </c>
      <c r="BI253" s="158">
        <f>IF(N253="nulová",J253,0)</f>
        <v>0</v>
      </c>
      <c r="BJ253" s="17" t="s">
        <v>81</v>
      </c>
      <c r="BK253" s="158">
        <f>ROUND(I253*H253,2)</f>
        <v>0</v>
      </c>
      <c r="BL253" s="17" t="s">
        <v>236</v>
      </c>
      <c r="BM253" s="157" t="s">
        <v>1188</v>
      </c>
    </row>
    <row r="254" spans="1:65" s="13" customFormat="1" ht="10.199999999999999">
      <c r="B254" s="159"/>
      <c r="D254" s="160" t="s">
        <v>153</v>
      </c>
      <c r="E254" s="161" t="s">
        <v>1</v>
      </c>
      <c r="F254" s="162" t="s">
        <v>1189</v>
      </c>
      <c r="H254" s="163">
        <v>46.2</v>
      </c>
      <c r="I254" s="164"/>
      <c r="L254" s="159"/>
      <c r="M254" s="165"/>
      <c r="N254" s="166"/>
      <c r="O254" s="166"/>
      <c r="P254" s="166"/>
      <c r="Q254" s="166"/>
      <c r="R254" s="166"/>
      <c r="S254" s="166"/>
      <c r="T254" s="167"/>
      <c r="AT254" s="161" t="s">
        <v>153</v>
      </c>
      <c r="AU254" s="161" t="s">
        <v>83</v>
      </c>
      <c r="AV254" s="13" t="s">
        <v>83</v>
      </c>
      <c r="AW254" s="13" t="s">
        <v>30</v>
      </c>
      <c r="AX254" s="13" t="s">
        <v>81</v>
      </c>
      <c r="AY254" s="161" t="s">
        <v>145</v>
      </c>
    </row>
    <row r="255" spans="1:65" s="2" customFormat="1" ht="24.15" customHeight="1">
      <c r="A255" s="32"/>
      <c r="B255" s="144"/>
      <c r="C255" s="183" t="s">
        <v>308</v>
      </c>
      <c r="D255" s="183" t="s">
        <v>209</v>
      </c>
      <c r="E255" s="184" t="s">
        <v>946</v>
      </c>
      <c r="F255" s="185" t="s">
        <v>947</v>
      </c>
      <c r="G255" s="186" t="s">
        <v>150</v>
      </c>
      <c r="H255" s="187">
        <v>46.2</v>
      </c>
      <c r="I255" s="188"/>
      <c r="J255" s="189">
        <f>ROUND(I255*H255,2)</f>
        <v>0</v>
      </c>
      <c r="K255" s="190"/>
      <c r="L255" s="191"/>
      <c r="M255" s="192" t="s">
        <v>1</v>
      </c>
      <c r="N255" s="193" t="s">
        <v>38</v>
      </c>
      <c r="O255" s="58"/>
      <c r="P255" s="155">
        <f>O255*H255</f>
        <v>0</v>
      </c>
      <c r="Q255" s="155">
        <v>3.3799999999999997E-2</v>
      </c>
      <c r="R255" s="155">
        <f>Q255*H255</f>
        <v>1.5615599999999998</v>
      </c>
      <c r="S255" s="155">
        <v>0</v>
      </c>
      <c r="T255" s="156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7" t="s">
        <v>469</v>
      </c>
      <c r="AT255" s="157" t="s">
        <v>209</v>
      </c>
      <c r="AU255" s="157" t="s">
        <v>83</v>
      </c>
      <c r="AY255" s="17" t="s">
        <v>145</v>
      </c>
      <c r="BE255" s="158">
        <f>IF(N255="základní",J255,0)</f>
        <v>0</v>
      </c>
      <c r="BF255" s="158">
        <f>IF(N255="snížená",J255,0)</f>
        <v>0</v>
      </c>
      <c r="BG255" s="158">
        <f>IF(N255="zákl. přenesená",J255,0)</f>
        <v>0</v>
      </c>
      <c r="BH255" s="158">
        <f>IF(N255="sníž. přenesená",J255,0)</f>
        <v>0</v>
      </c>
      <c r="BI255" s="158">
        <f>IF(N255="nulová",J255,0)</f>
        <v>0</v>
      </c>
      <c r="BJ255" s="17" t="s">
        <v>81</v>
      </c>
      <c r="BK255" s="158">
        <f>ROUND(I255*H255,2)</f>
        <v>0</v>
      </c>
      <c r="BL255" s="17" t="s">
        <v>236</v>
      </c>
      <c r="BM255" s="157" t="s">
        <v>1190</v>
      </c>
    </row>
    <row r="256" spans="1:65" s="2" customFormat="1" ht="24.15" customHeight="1">
      <c r="A256" s="32"/>
      <c r="B256" s="144"/>
      <c r="C256" s="145" t="s">
        <v>527</v>
      </c>
      <c r="D256" s="145" t="s">
        <v>147</v>
      </c>
      <c r="E256" s="146" t="s">
        <v>1191</v>
      </c>
      <c r="F256" s="147" t="s">
        <v>1192</v>
      </c>
      <c r="G256" s="148" t="s">
        <v>479</v>
      </c>
      <c r="H256" s="194"/>
      <c r="I256" s="150"/>
      <c r="J256" s="151">
        <f>ROUND(I256*H256,2)</f>
        <v>0</v>
      </c>
      <c r="K256" s="152"/>
      <c r="L256" s="33"/>
      <c r="M256" s="153" t="s">
        <v>1</v>
      </c>
      <c r="N256" s="154" t="s">
        <v>38</v>
      </c>
      <c r="O256" s="58"/>
      <c r="P256" s="155">
        <f>O256*H256</f>
        <v>0</v>
      </c>
      <c r="Q256" s="155">
        <v>0</v>
      </c>
      <c r="R256" s="155">
        <f>Q256*H256</f>
        <v>0</v>
      </c>
      <c r="S256" s="155">
        <v>0</v>
      </c>
      <c r="T256" s="156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7" t="s">
        <v>236</v>
      </c>
      <c r="AT256" s="157" t="s">
        <v>147</v>
      </c>
      <c r="AU256" s="157" t="s">
        <v>83</v>
      </c>
      <c r="AY256" s="17" t="s">
        <v>145</v>
      </c>
      <c r="BE256" s="158">
        <f>IF(N256="základní",J256,0)</f>
        <v>0</v>
      </c>
      <c r="BF256" s="158">
        <f>IF(N256="snížená",J256,0)</f>
        <v>0</v>
      </c>
      <c r="BG256" s="158">
        <f>IF(N256="zákl. přenesená",J256,0)</f>
        <v>0</v>
      </c>
      <c r="BH256" s="158">
        <f>IF(N256="sníž. přenesená",J256,0)</f>
        <v>0</v>
      </c>
      <c r="BI256" s="158">
        <f>IF(N256="nulová",J256,0)</f>
        <v>0</v>
      </c>
      <c r="BJ256" s="17" t="s">
        <v>81</v>
      </c>
      <c r="BK256" s="158">
        <f>ROUND(I256*H256,2)</f>
        <v>0</v>
      </c>
      <c r="BL256" s="17" t="s">
        <v>236</v>
      </c>
      <c r="BM256" s="157" t="s">
        <v>1193</v>
      </c>
    </row>
    <row r="257" spans="1:65" s="12" customFormat="1" ht="22.8" customHeight="1">
      <c r="B257" s="131"/>
      <c r="D257" s="132" t="s">
        <v>72</v>
      </c>
      <c r="E257" s="142" t="s">
        <v>953</v>
      </c>
      <c r="F257" s="142" t="s">
        <v>954</v>
      </c>
      <c r="I257" s="134"/>
      <c r="J257" s="143">
        <f>BK257</f>
        <v>0</v>
      </c>
      <c r="L257" s="131"/>
      <c r="M257" s="136"/>
      <c r="N257" s="137"/>
      <c r="O257" s="137"/>
      <c r="P257" s="138">
        <f>SUM(P258:P262)</f>
        <v>0</v>
      </c>
      <c r="Q257" s="137"/>
      <c r="R257" s="138">
        <f>SUM(R258:R262)</f>
        <v>0.20200000000000001</v>
      </c>
      <c r="S257" s="137"/>
      <c r="T257" s="139">
        <f>SUM(T258:T262)</f>
        <v>0</v>
      </c>
      <c r="AR257" s="132" t="s">
        <v>83</v>
      </c>
      <c r="AT257" s="140" t="s">
        <v>72</v>
      </c>
      <c r="AU257" s="140" t="s">
        <v>81</v>
      </c>
      <c r="AY257" s="132" t="s">
        <v>145</v>
      </c>
      <c r="BK257" s="141">
        <f>SUM(BK258:BK262)</f>
        <v>0</v>
      </c>
    </row>
    <row r="258" spans="1:65" s="2" customFormat="1" ht="24.15" customHeight="1">
      <c r="A258" s="32"/>
      <c r="B258" s="144"/>
      <c r="C258" s="145" t="s">
        <v>979</v>
      </c>
      <c r="D258" s="145" t="s">
        <v>147</v>
      </c>
      <c r="E258" s="146" t="s">
        <v>1194</v>
      </c>
      <c r="F258" s="147" t="s">
        <v>1195</v>
      </c>
      <c r="G258" s="148" t="s">
        <v>282</v>
      </c>
      <c r="H258" s="149">
        <v>1</v>
      </c>
      <c r="I258" s="150"/>
      <c r="J258" s="151">
        <f>ROUND(I258*H258,2)</f>
        <v>0</v>
      </c>
      <c r="K258" s="152"/>
      <c r="L258" s="33"/>
      <c r="M258" s="153" t="s">
        <v>1</v>
      </c>
      <c r="N258" s="154" t="s">
        <v>38</v>
      </c>
      <c r="O258" s="58"/>
      <c r="P258" s="155">
        <f>O258*H258</f>
        <v>0</v>
      </c>
      <c r="Q258" s="155">
        <v>0</v>
      </c>
      <c r="R258" s="155">
        <f>Q258*H258</f>
        <v>0</v>
      </c>
      <c r="S258" s="155">
        <v>0</v>
      </c>
      <c r="T258" s="156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7" t="s">
        <v>236</v>
      </c>
      <c r="AT258" s="157" t="s">
        <v>147</v>
      </c>
      <c r="AU258" s="157" t="s">
        <v>83</v>
      </c>
      <c r="AY258" s="17" t="s">
        <v>145</v>
      </c>
      <c r="BE258" s="158">
        <f>IF(N258="základní",J258,0)</f>
        <v>0</v>
      </c>
      <c r="BF258" s="158">
        <f>IF(N258="snížená",J258,0)</f>
        <v>0</v>
      </c>
      <c r="BG258" s="158">
        <f>IF(N258="zákl. přenesená",J258,0)</f>
        <v>0</v>
      </c>
      <c r="BH258" s="158">
        <f>IF(N258="sníž. přenesená",J258,0)</f>
        <v>0</v>
      </c>
      <c r="BI258" s="158">
        <f>IF(N258="nulová",J258,0)</f>
        <v>0</v>
      </c>
      <c r="BJ258" s="17" t="s">
        <v>81</v>
      </c>
      <c r="BK258" s="158">
        <f>ROUND(I258*H258,2)</f>
        <v>0</v>
      </c>
      <c r="BL258" s="17" t="s">
        <v>236</v>
      </c>
      <c r="BM258" s="157" t="s">
        <v>1196</v>
      </c>
    </row>
    <row r="259" spans="1:65" s="2" customFormat="1" ht="21.75" customHeight="1">
      <c r="A259" s="32"/>
      <c r="B259" s="144"/>
      <c r="C259" s="183" t="s">
        <v>472</v>
      </c>
      <c r="D259" s="183" t="s">
        <v>209</v>
      </c>
      <c r="E259" s="184" t="s">
        <v>1197</v>
      </c>
      <c r="F259" s="185" t="s">
        <v>1198</v>
      </c>
      <c r="G259" s="186" t="s">
        <v>282</v>
      </c>
      <c r="H259" s="187">
        <v>1</v>
      </c>
      <c r="I259" s="188"/>
      <c r="J259" s="189">
        <f>ROUND(I259*H259,2)</f>
        <v>0</v>
      </c>
      <c r="K259" s="190"/>
      <c r="L259" s="191"/>
      <c r="M259" s="192" t="s">
        <v>1</v>
      </c>
      <c r="N259" s="193" t="s">
        <v>38</v>
      </c>
      <c r="O259" s="58"/>
      <c r="P259" s="155">
        <f>O259*H259</f>
        <v>0</v>
      </c>
      <c r="Q259" s="155">
        <v>9.8000000000000004E-2</v>
      </c>
      <c r="R259" s="155">
        <f>Q259*H259</f>
        <v>9.8000000000000004E-2</v>
      </c>
      <c r="S259" s="155">
        <v>0</v>
      </c>
      <c r="T259" s="156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7" t="s">
        <v>469</v>
      </c>
      <c r="AT259" s="157" t="s">
        <v>209</v>
      </c>
      <c r="AU259" s="157" t="s">
        <v>83</v>
      </c>
      <c r="AY259" s="17" t="s">
        <v>145</v>
      </c>
      <c r="BE259" s="158">
        <f>IF(N259="základní",J259,0)</f>
        <v>0</v>
      </c>
      <c r="BF259" s="158">
        <f>IF(N259="snížená",J259,0)</f>
        <v>0</v>
      </c>
      <c r="BG259" s="158">
        <f>IF(N259="zákl. přenesená",J259,0)</f>
        <v>0</v>
      </c>
      <c r="BH259" s="158">
        <f>IF(N259="sníž. přenesená",J259,0)</f>
        <v>0</v>
      </c>
      <c r="BI259" s="158">
        <f>IF(N259="nulová",J259,0)</f>
        <v>0</v>
      </c>
      <c r="BJ259" s="17" t="s">
        <v>81</v>
      </c>
      <c r="BK259" s="158">
        <f>ROUND(I259*H259,2)</f>
        <v>0</v>
      </c>
      <c r="BL259" s="17" t="s">
        <v>236</v>
      </c>
      <c r="BM259" s="157" t="s">
        <v>1199</v>
      </c>
    </row>
    <row r="260" spans="1:65" s="2" customFormat="1" ht="24.15" customHeight="1">
      <c r="A260" s="32"/>
      <c r="B260" s="144"/>
      <c r="C260" s="145" t="s">
        <v>356</v>
      </c>
      <c r="D260" s="145" t="s">
        <v>147</v>
      </c>
      <c r="E260" s="146" t="s">
        <v>960</v>
      </c>
      <c r="F260" s="147" t="s">
        <v>1200</v>
      </c>
      <c r="G260" s="148" t="s">
        <v>282</v>
      </c>
      <c r="H260" s="149">
        <v>1</v>
      </c>
      <c r="I260" s="150"/>
      <c r="J260" s="151">
        <f>ROUND(I260*H260,2)</f>
        <v>0</v>
      </c>
      <c r="K260" s="152"/>
      <c r="L260" s="33"/>
      <c r="M260" s="153" t="s">
        <v>1</v>
      </c>
      <c r="N260" s="154" t="s">
        <v>38</v>
      </c>
      <c r="O260" s="58"/>
      <c r="P260" s="155">
        <f>O260*H260</f>
        <v>0</v>
      </c>
      <c r="Q260" s="155">
        <v>0</v>
      </c>
      <c r="R260" s="155">
        <f>Q260*H260</f>
        <v>0</v>
      </c>
      <c r="S260" s="155">
        <v>0</v>
      </c>
      <c r="T260" s="156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7" t="s">
        <v>236</v>
      </c>
      <c r="AT260" s="157" t="s">
        <v>147</v>
      </c>
      <c r="AU260" s="157" t="s">
        <v>83</v>
      </c>
      <c r="AY260" s="17" t="s">
        <v>145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7" t="s">
        <v>81</v>
      </c>
      <c r="BK260" s="158">
        <f>ROUND(I260*H260,2)</f>
        <v>0</v>
      </c>
      <c r="BL260" s="17" t="s">
        <v>236</v>
      </c>
      <c r="BM260" s="157" t="s">
        <v>1201</v>
      </c>
    </row>
    <row r="261" spans="1:65" s="2" customFormat="1" ht="24.15" customHeight="1">
      <c r="A261" s="32"/>
      <c r="B261" s="144"/>
      <c r="C261" s="183" t="s">
        <v>197</v>
      </c>
      <c r="D261" s="183" t="s">
        <v>209</v>
      </c>
      <c r="E261" s="184" t="s">
        <v>964</v>
      </c>
      <c r="F261" s="185" t="s">
        <v>1202</v>
      </c>
      <c r="G261" s="186" t="s">
        <v>282</v>
      </c>
      <c r="H261" s="187">
        <v>1</v>
      </c>
      <c r="I261" s="188"/>
      <c r="J261" s="189">
        <f>ROUND(I261*H261,2)</f>
        <v>0</v>
      </c>
      <c r="K261" s="190"/>
      <c r="L261" s="191"/>
      <c r="M261" s="192" t="s">
        <v>1</v>
      </c>
      <c r="N261" s="193" t="s">
        <v>38</v>
      </c>
      <c r="O261" s="58"/>
      <c r="P261" s="155">
        <f>O261*H261</f>
        <v>0</v>
      </c>
      <c r="Q261" s="155">
        <v>0.104</v>
      </c>
      <c r="R261" s="155">
        <f>Q261*H261</f>
        <v>0.104</v>
      </c>
      <c r="S261" s="155">
        <v>0</v>
      </c>
      <c r="T261" s="156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7" t="s">
        <v>469</v>
      </c>
      <c r="AT261" s="157" t="s">
        <v>209</v>
      </c>
      <c r="AU261" s="157" t="s">
        <v>83</v>
      </c>
      <c r="AY261" s="17" t="s">
        <v>145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7" t="s">
        <v>81</v>
      </c>
      <c r="BK261" s="158">
        <f>ROUND(I261*H261,2)</f>
        <v>0</v>
      </c>
      <c r="BL261" s="17" t="s">
        <v>236</v>
      </c>
      <c r="BM261" s="157" t="s">
        <v>1203</v>
      </c>
    </row>
    <row r="262" spans="1:65" s="2" customFormat="1" ht="24.15" customHeight="1">
      <c r="A262" s="32"/>
      <c r="B262" s="144"/>
      <c r="C262" s="145" t="s">
        <v>497</v>
      </c>
      <c r="D262" s="145" t="s">
        <v>147</v>
      </c>
      <c r="E262" s="146" t="s">
        <v>1204</v>
      </c>
      <c r="F262" s="147" t="s">
        <v>1205</v>
      </c>
      <c r="G262" s="148" t="s">
        <v>479</v>
      </c>
      <c r="H262" s="194"/>
      <c r="I262" s="150"/>
      <c r="J262" s="151">
        <f>ROUND(I262*H262,2)</f>
        <v>0</v>
      </c>
      <c r="K262" s="152"/>
      <c r="L262" s="33"/>
      <c r="M262" s="195" t="s">
        <v>1</v>
      </c>
      <c r="N262" s="196" t="s">
        <v>38</v>
      </c>
      <c r="O262" s="197"/>
      <c r="P262" s="198">
        <f>O262*H262</f>
        <v>0</v>
      </c>
      <c r="Q262" s="198">
        <v>0</v>
      </c>
      <c r="R262" s="198">
        <f>Q262*H262</f>
        <v>0</v>
      </c>
      <c r="S262" s="198">
        <v>0</v>
      </c>
      <c r="T262" s="199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7" t="s">
        <v>236</v>
      </c>
      <c r="AT262" s="157" t="s">
        <v>147</v>
      </c>
      <c r="AU262" s="157" t="s">
        <v>83</v>
      </c>
      <c r="AY262" s="17" t="s">
        <v>145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7" t="s">
        <v>81</v>
      </c>
      <c r="BK262" s="158">
        <f>ROUND(I262*H262,2)</f>
        <v>0</v>
      </c>
      <c r="BL262" s="17" t="s">
        <v>236</v>
      </c>
      <c r="BM262" s="157" t="s">
        <v>1206</v>
      </c>
    </row>
    <row r="263" spans="1:65" s="2" customFormat="1" ht="6.9" customHeight="1">
      <c r="A263" s="32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33"/>
      <c r="M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</row>
  </sheetData>
  <autoFilter ref="C129:K262" xr:uid="{00000000-0009-0000-0000-000002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6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38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7" t="s">
        <v>89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Novostavba tréninkové sportovní haly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0" t="s">
        <v>1207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8. 2. 2022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22"/>
      <c r="G18" s="222"/>
      <c r="H18" s="222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7" t="s">
        <v>1</v>
      </c>
      <c r="F27" s="227"/>
      <c r="G27" s="227"/>
      <c r="H27" s="22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ROUND((SUM(BE122:BE166)),  2)</f>
        <v>0</v>
      </c>
      <c r="G33" s="32"/>
      <c r="H33" s="32"/>
      <c r="I33" s="100">
        <v>0.21</v>
      </c>
      <c r="J33" s="99">
        <f>ROUND(((SUM(BE122:BE166))*I33),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ROUND((SUM(BF122:BF166)),  2)</f>
        <v>0</v>
      </c>
      <c r="G34" s="32"/>
      <c r="H34" s="32"/>
      <c r="I34" s="100">
        <v>0.15</v>
      </c>
      <c r="J34" s="99">
        <f>ROUND(((SUM(BF122:BF166))*I34),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ROUND((SUM(BG122:BG166)),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ROUND((SUM(BH122:BH166)),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ROUND((SUM(BI122:BI166)),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Novostavba tréninkové sportovní haly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0" t="str">
        <f>E9</f>
        <v>03 - SO 03 parkovací stání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Havlíčkův Brod</v>
      </c>
      <c r="G89" s="32"/>
      <c r="H89" s="32"/>
      <c r="I89" s="27" t="s">
        <v>21</v>
      </c>
      <c r="J89" s="55" t="str">
        <f>IF(J12="","",J12)</f>
        <v>8. 2. 2022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J123</f>
        <v>0</v>
      </c>
      <c r="L97" s="112"/>
    </row>
    <row r="98" spans="1:31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J124</f>
        <v>0</v>
      </c>
      <c r="L98" s="116"/>
    </row>
    <row r="99" spans="1:31" s="10" customFormat="1" ht="19.95" customHeight="1">
      <c r="B99" s="116"/>
      <c r="D99" s="117" t="s">
        <v>105</v>
      </c>
      <c r="E99" s="118"/>
      <c r="F99" s="118"/>
      <c r="G99" s="118"/>
      <c r="H99" s="118"/>
      <c r="I99" s="118"/>
      <c r="J99" s="119">
        <f>J141</f>
        <v>0</v>
      </c>
      <c r="L99" s="116"/>
    </row>
    <row r="100" spans="1:31" s="10" customFormat="1" ht="19.95" customHeight="1">
      <c r="B100" s="116"/>
      <c r="D100" s="117" t="s">
        <v>1208</v>
      </c>
      <c r="E100" s="118"/>
      <c r="F100" s="118"/>
      <c r="G100" s="118"/>
      <c r="H100" s="118"/>
      <c r="I100" s="118"/>
      <c r="J100" s="119">
        <f>J144</f>
        <v>0</v>
      </c>
      <c r="L100" s="116"/>
    </row>
    <row r="101" spans="1:31" s="10" customFormat="1" ht="19.95" customHeight="1">
      <c r="B101" s="116"/>
      <c r="D101" s="117" t="s">
        <v>108</v>
      </c>
      <c r="E101" s="118"/>
      <c r="F101" s="118"/>
      <c r="G101" s="118"/>
      <c r="H101" s="118"/>
      <c r="I101" s="118"/>
      <c r="J101" s="119">
        <f>J154</f>
        <v>0</v>
      </c>
      <c r="L101" s="116"/>
    </row>
    <row r="102" spans="1:31" s="10" customFormat="1" ht="19.95" customHeight="1">
      <c r="B102" s="116"/>
      <c r="D102" s="117" t="s">
        <v>109</v>
      </c>
      <c r="E102" s="118"/>
      <c r="F102" s="118"/>
      <c r="G102" s="118"/>
      <c r="H102" s="118"/>
      <c r="I102" s="118"/>
      <c r="J102" s="119">
        <f>J165</f>
        <v>0</v>
      </c>
      <c r="L102" s="116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" customHeight="1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" customHeight="1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" customHeight="1">
      <c r="A109" s="32"/>
      <c r="B109" s="33"/>
      <c r="C109" s="21" t="s">
        <v>130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39" t="str">
        <f>E7</f>
        <v>Novostavba tréninkové sportovní haly</v>
      </c>
      <c r="F112" s="240"/>
      <c r="G112" s="240"/>
      <c r="H112" s="240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94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00" t="str">
        <f>E9</f>
        <v>03 - SO 03 parkovací stání</v>
      </c>
      <c r="F114" s="241"/>
      <c r="G114" s="241"/>
      <c r="H114" s="241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19</v>
      </c>
      <c r="D116" s="32"/>
      <c r="E116" s="32"/>
      <c r="F116" s="25" t="str">
        <f>F12</f>
        <v>Havlíčkův Brod</v>
      </c>
      <c r="G116" s="32"/>
      <c r="H116" s="32"/>
      <c r="I116" s="27" t="s">
        <v>21</v>
      </c>
      <c r="J116" s="55" t="str">
        <f>IF(J12="","",J12)</f>
        <v>8. 2. 2022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15" customHeight="1">
      <c r="A118" s="32"/>
      <c r="B118" s="33"/>
      <c r="C118" s="27" t="s">
        <v>23</v>
      </c>
      <c r="D118" s="32"/>
      <c r="E118" s="32"/>
      <c r="F118" s="25" t="str">
        <f>E15</f>
        <v xml:space="preserve"> </v>
      </c>
      <c r="G118" s="32"/>
      <c r="H118" s="32"/>
      <c r="I118" s="27" t="s">
        <v>29</v>
      </c>
      <c r="J118" s="30" t="str">
        <f>E21</f>
        <v xml:space="preserve"> 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15" customHeight="1">
      <c r="A119" s="32"/>
      <c r="B119" s="33"/>
      <c r="C119" s="27" t="s">
        <v>27</v>
      </c>
      <c r="D119" s="32"/>
      <c r="E119" s="32"/>
      <c r="F119" s="25" t="str">
        <f>IF(E18="","",E18)</f>
        <v>Vyplň údaj</v>
      </c>
      <c r="G119" s="32"/>
      <c r="H119" s="32"/>
      <c r="I119" s="27" t="s">
        <v>31</v>
      </c>
      <c r="J119" s="30" t="str">
        <f>E24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0"/>
      <c r="B121" s="121"/>
      <c r="C121" s="122" t="s">
        <v>131</v>
      </c>
      <c r="D121" s="123" t="s">
        <v>58</v>
      </c>
      <c r="E121" s="123" t="s">
        <v>54</v>
      </c>
      <c r="F121" s="123" t="s">
        <v>55</v>
      </c>
      <c r="G121" s="123" t="s">
        <v>132</v>
      </c>
      <c r="H121" s="123" t="s">
        <v>133</v>
      </c>
      <c r="I121" s="123" t="s">
        <v>134</v>
      </c>
      <c r="J121" s="124" t="s">
        <v>98</v>
      </c>
      <c r="K121" s="125" t="s">
        <v>135</v>
      </c>
      <c r="L121" s="126"/>
      <c r="M121" s="62" t="s">
        <v>1</v>
      </c>
      <c r="N121" s="63" t="s">
        <v>37</v>
      </c>
      <c r="O121" s="63" t="s">
        <v>136</v>
      </c>
      <c r="P121" s="63" t="s">
        <v>137</v>
      </c>
      <c r="Q121" s="63" t="s">
        <v>138</v>
      </c>
      <c r="R121" s="63" t="s">
        <v>139</v>
      </c>
      <c r="S121" s="63" t="s">
        <v>140</v>
      </c>
      <c r="T121" s="64" t="s">
        <v>141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8" customHeight="1">
      <c r="A122" s="32"/>
      <c r="B122" s="33"/>
      <c r="C122" s="69" t="s">
        <v>142</v>
      </c>
      <c r="D122" s="32"/>
      <c r="E122" s="32"/>
      <c r="F122" s="32"/>
      <c r="G122" s="32"/>
      <c r="H122" s="32"/>
      <c r="I122" s="32"/>
      <c r="J122" s="127">
        <f>BK122</f>
        <v>0</v>
      </c>
      <c r="K122" s="32"/>
      <c r="L122" s="33"/>
      <c r="M122" s="65"/>
      <c r="N122" s="56"/>
      <c r="O122" s="66"/>
      <c r="P122" s="128">
        <f>P123</f>
        <v>0</v>
      </c>
      <c r="Q122" s="66"/>
      <c r="R122" s="128">
        <f>R123</f>
        <v>217.38573299999999</v>
      </c>
      <c r="S122" s="66"/>
      <c r="T122" s="129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72</v>
      </c>
      <c r="AU122" s="17" t="s">
        <v>100</v>
      </c>
      <c r="BK122" s="130">
        <f>BK123</f>
        <v>0</v>
      </c>
    </row>
    <row r="123" spans="1:65" s="12" customFormat="1" ht="25.95" customHeight="1">
      <c r="B123" s="131"/>
      <c r="D123" s="132" t="s">
        <v>72</v>
      </c>
      <c r="E123" s="133" t="s">
        <v>143</v>
      </c>
      <c r="F123" s="133" t="s">
        <v>144</v>
      </c>
      <c r="I123" s="134"/>
      <c r="J123" s="135">
        <f>BK123</f>
        <v>0</v>
      </c>
      <c r="L123" s="131"/>
      <c r="M123" s="136"/>
      <c r="N123" s="137"/>
      <c r="O123" s="137"/>
      <c r="P123" s="138">
        <f>P124+P141+P144+P154+P165</f>
        <v>0</v>
      </c>
      <c r="Q123" s="137"/>
      <c r="R123" s="138">
        <f>R124+R141+R144+R154+R165</f>
        <v>217.38573299999999</v>
      </c>
      <c r="S123" s="137"/>
      <c r="T123" s="139">
        <f>T124+T141+T144+T154+T165</f>
        <v>0</v>
      </c>
      <c r="AR123" s="132" t="s">
        <v>81</v>
      </c>
      <c r="AT123" s="140" t="s">
        <v>72</v>
      </c>
      <c r="AU123" s="140" t="s">
        <v>73</v>
      </c>
      <c r="AY123" s="132" t="s">
        <v>145</v>
      </c>
      <c r="BK123" s="141">
        <f>BK124+BK141+BK144+BK154+BK165</f>
        <v>0</v>
      </c>
    </row>
    <row r="124" spans="1:65" s="12" customFormat="1" ht="22.8" customHeight="1">
      <c r="B124" s="131"/>
      <c r="D124" s="132" t="s">
        <v>72</v>
      </c>
      <c r="E124" s="142" t="s">
        <v>81</v>
      </c>
      <c r="F124" s="142" t="s">
        <v>146</v>
      </c>
      <c r="I124" s="134"/>
      <c r="J124" s="143">
        <f>BK124</f>
        <v>0</v>
      </c>
      <c r="L124" s="131"/>
      <c r="M124" s="136"/>
      <c r="N124" s="137"/>
      <c r="O124" s="137"/>
      <c r="P124" s="138">
        <f>SUM(P125:P140)</f>
        <v>0</v>
      </c>
      <c r="Q124" s="137"/>
      <c r="R124" s="138">
        <f>SUM(R125:R140)</f>
        <v>0</v>
      </c>
      <c r="S124" s="137"/>
      <c r="T124" s="139">
        <f>SUM(T125:T140)</f>
        <v>0</v>
      </c>
      <c r="AR124" s="132" t="s">
        <v>81</v>
      </c>
      <c r="AT124" s="140" t="s">
        <v>72</v>
      </c>
      <c r="AU124" s="140" t="s">
        <v>81</v>
      </c>
      <c r="AY124" s="132" t="s">
        <v>145</v>
      </c>
      <c r="BK124" s="141">
        <f>SUM(BK125:BK140)</f>
        <v>0</v>
      </c>
    </row>
    <row r="125" spans="1:65" s="2" customFormat="1" ht="33" customHeight="1">
      <c r="A125" s="32"/>
      <c r="B125" s="144"/>
      <c r="C125" s="145" t="s">
        <v>81</v>
      </c>
      <c r="D125" s="145" t="s">
        <v>147</v>
      </c>
      <c r="E125" s="146" t="s">
        <v>155</v>
      </c>
      <c r="F125" s="147" t="s">
        <v>156</v>
      </c>
      <c r="G125" s="148" t="s">
        <v>157</v>
      </c>
      <c r="H125" s="149">
        <v>299.13</v>
      </c>
      <c r="I125" s="150"/>
      <c r="J125" s="151">
        <f>ROUND(I125*H125,2)</f>
        <v>0</v>
      </c>
      <c r="K125" s="152"/>
      <c r="L125" s="33"/>
      <c r="M125" s="153" t="s">
        <v>1</v>
      </c>
      <c r="N125" s="154" t="s">
        <v>38</v>
      </c>
      <c r="O125" s="58"/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7" t="s">
        <v>151</v>
      </c>
      <c r="AT125" s="157" t="s">
        <v>147</v>
      </c>
      <c r="AU125" s="157" t="s">
        <v>83</v>
      </c>
      <c r="AY125" s="17" t="s">
        <v>145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7" t="s">
        <v>81</v>
      </c>
      <c r="BK125" s="158">
        <f>ROUND(I125*H125,2)</f>
        <v>0</v>
      </c>
      <c r="BL125" s="17" t="s">
        <v>151</v>
      </c>
      <c r="BM125" s="157" t="s">
        <v>1209</v>
      </c>
    </row>
    <row r="126" spans="1:65" s="13" customFormat="1" ht="10.199999999999999">
      <c r="B126" s="159"/>
      <c r="D126" s="160" t="s">
        <v>153</v>
      </c>
      <c r="E126" s="161" t="s">
        <v>1</v>
      </c>
      <c r="F126" s="162" t="s">
        <v>1210</v>
      </c>
      <c r="H126" s="163">
        <v>299.13</v>
      </c>
      <c r="I126" s="164"/>
      <c r="L126" s="159"/>
      <c r="M126" s="165"/>
      <c r="N126" s="166"/>
      <c r="O126" s="166"/>
      <c r="P126" s="166"/>
      <c r="Q126" s="166"/>
      <c r="R126" s="166"/>
      <c r="S126" s="166"/>
      <c r="T126" s="167"/>
      <c r="AT126" s="161" t="s">
        <v>153</v>
      </c>
      <c r="AU126" s="161" t="s">
        <v>83</v>
      </c>
      <c r="AV126" s="13" t="s">
        <v>83</v>
      </c>
      <c r="AW126" s="13" t="s">
        <v>30</v>
      </c>
      <c r="AX126" s="13" t="s">
        <v>81</v>
      </c>
      <c r="AY126" s="161" t="s">
        <v>145</v>
      </c>
    </row>
    <row r="127" spans="1:65" s="2" customFormat="1" ht="33" customHeight="1">
      <c r="A127" s="32"/>
      <c r="B127" s="144"/>
      <c r="C127" s="145" t="s">
        <v>7</v>
      </c>
      <c r="D127" s="145" t="s">
        <v>147</v>
      </c>
      <c r="E127" s="146" t="s">
        <v>161</v>
      </c>
      <c r="F127" s="147" t="s">
        <v>162</v>
      </c>
      <c r="G127" s="148" t="s">
        <v>157</v>
      </c>
      <c r="H127" s="149">
        <v>32.799999999999997</v>
      </c>
      <c r="I127" s="150"/>
      <c r="J127" s="151">
        <f>ROUND(I127*H127,2)</f>
        <v>0</v>
      </c>
      <c r="K127" s="152"/>
      <c r="L127" s="33"/>
      <c r="M127" s="153" t="s">
        <v>1</v>
      </c>
      <c r="N127" s="154" t="s">
        <v>38</v>
      </c>
      <c r="O127" s="58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7" t="s">
        <v>151</v>
      </c>
      <c r="AT127" s="157" t="s">
        <v>147</v>
      </c>
      <c r="AU127" s="157" t="s">
        <v>83</v>
      </c>
      <c r="AY127" s="17" t="s">
        <v>145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7" t="s">
        <v>81</v>
      </c>
      <c r="BK127" s="158">
        <f>ROUND(I127*H127,2)</f>
        <v>0</v>
      </c>
      <c r="BL127" s="17" t="s">
        <v>151</v>
      </c>
      <c r="BM127" s="157" t="s">
        <v>1211</v>
      </c>
    </row>
    <row r="128" spans="1:65" s="14" customFormat="1" ht="10.199999999999999">
      <c r="B128" s="168"/>
      <c r="D128" s="160" t="s">
        <v>153</v>
      </c>
      <c r="E128" s="169" t="s">
        <v>1</v>
      </c>
      <c r="F128" s="170" t="s">
        <v>1212</v>
      </c>
      <c r="H128" s="169" t="s">
        <v>1</v>
      </c>
      <c r="I128" s="171"/>
      <c r="L128" s="168"/>
      <c r="M128" s="172"/>
      <c r="N128" s="173"/>
      <c r="O128" s="173"/>
      <c r="P128" s="173"/>
      <c r="Q128" s="173"/>
      <c r="R128" s="173"/>
      <c r="S128" s="173"/>
      <c r="T128" s="174"/>
      <c r="AT128" s="169" t="s">
        <v>153</v>
      </c>
      <c r="AU128" s="169" t="s">
        <v>83</v>
      </c>
      <c r="AV128" s="14" t="s">
        <v>81</v>
      </c>
      <c r="AW128" s="14" t="s">
        <v>30</v>
      </c>
      <c r="AX128" s="14" t="s">
        <v>73</v>
      </c>
      <c r="AY128" s="169" t="s">
        <v>145</v>
      </c>
    </row>
    <row r="129" spans="1:65" s="13" customFormat="1" ht="10.199999999999999">
      <c r="B129" s="159"/>
      <c r="D129" s="160" t="s">
        <v>153</v>
      </c>
      <c r="E129" s="161" t="s">
        <v>1</v>
      </c>
      <c r="F129" s="162" t="s">
        <v>1213</v>
      </c>
      <c r="H129" s="163">
        <v>32.799999999999997</v>
      </c>
      <c r="I129" s="164"/>
      <c r="L129" s="159"/>
      <c r="M129" s="165"/>
      <c r="N129" s="166"/>
      <c r="O129" s="166"/>
      <c r="P129" s="166"/>
      <c r="Q129" s="166"/>
      <c r="R129" s="166"/>
      <c r="S129" s="166"/>
      <c r="T129" s="167"/>
      <c r="AT129" s="161" t="s">
        <v>153</v>
      </c>
      <c r="AU129" s="161" t="s">
        <v>83</v>
      </c>
      <c r="AV129" s="13" t="s">
        <v>83</v>
      </c>
      <c r="AW129" s="13" t="s">
        <v>30</v>
      </c>
      <c r="AX129" s="13" t="s">
        <v>73</v>
      </c>
      <c r="AY129" s="161" t="s">
        <v>145</v>
      </c>
    </row>
    <row r="130" spans="1:65" s="15" customFormat="1" ht="10.199999999999999">
      <c r="B130" s="175"/>
      <c r="D130" s="160" t="s">
        <v>153</v>
      </c>
      <c r="E130" s="176" t="s">
        <v>1</v>
      </c>
      <c r="F130" s="177" t="s">
        <v>166</v>
      </c>
      <c r="H130" s="178">
        <v>32.799999999999997</v>
      </c>
      <c r="I130" s="179"/>
      <c r="L130" s="175"/>
      <c r="M130" s="180"/>
      <c r="N130" s="181"/>
      <c r="O130" s="181"/>
      <c r="P130" s="181"/>
      <c r="Q130" s="181"/>
      <c r="R130" s="181"/>
      <c r="S130" s="181"/>
      <c r="T130" s="182"/>
      <c r="AT130" s="176" t="s">
        <v>153</v>
      </c>
      <c r="AU130" s="176" t="s">
        <v>83</v>
      </c>
      <c r="AV130" s="15" t="s">
        <v>151</v>
      </c>
      <c r="AW130" s="15" t="s">
        <v>30</v>
      </c>
      <c r="AX130" s="15" t="s">
        <v>81</v>
      </c>
      <c r="AY130" s="176" t="s">
        <v>145</v>
      </c>
    </row>
    <row r="131" spans="1:65" s="2" customFormat="1" ht="24.15" customHeight="1">
      <c r="A131" s="32"/>
      <c r="B131" s="144"/>
      <c r="C131" s="145" t="s">
        <v>83</v>
      </c>
      <c r="D131" s="145" t="s">
        <v>147</v>
      </c>
      <c r="E131" s="146" t="s">
        <v>168</v>
      </c>
      <c r="F131" s="147" t="s">
        <v>169</v>
      </c>
      <c r="G131" s="148" t="s">
        <v>157</v>
      </c>
      <c r="H131" s="149">
        <v>663.86</v>
      </c>
      <c r="I131" s="150"/>
      <c r="J131" s="151">
        <f>ROUND(I131*H131,2)</f>
        <v>0</v>
      </c>
      <c r="K131" s="152"/>
      <c r="L131" s="33"/>
      <c r="M131" s="153" t="s">
        <v>1</v>
      </c>
      <c r="N131" s="154" t="s">
        <v>38</v>
      </c>
      <c r="O131" s="58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7" t="s">
        <v>151</v>
      </c>
      <c r="AT131" s="157" t="s">
        <v>147</v>
      </c>
      <c r="AU131" s="157" t="s">
        <v>83</v>
      </c>
      <c r="AY131" s="17" t="s">
        <v>145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7" t="s">
        <v>81</v>
      </c>
      <c r="BK131" s="158">
        <f>ROUND(I131*H131,2)</f>
        <v>0</v>
      </c>
      <c r="BL131" s="17" t="s">
        <v>151</v>
      </c>
      <c r="BM131" s="157" t="s">
        <v>1214</v>
      </c>
    </row>
    <row r="132" spans="1:65" s="13" customFormat="1" ht="10.199999999999999">
      <c r="B132" s="159"/>
      <c r="D132" s="160" t="s">
        <v>153</v>
      </c>
      <c r="E132" s="161" t="s">
        <v>1</v>
      </c>
      <c r="F132" s="162" t="s">
        <v>1215</v>
      </c>
      <c r="H132" s="163">
        <v>663.86</v>
      </c>
      <c r="I132" s="164"/>
      <c r="L132" s="159"/>
      <c r="M132" s="165"/>
      <c r="N132" s="166"/>
      <c r="O132" s="166"/>
      <c r="P132" s="166"/>
      <c r="Q132" s="166"/>
      <c r="R132" s="166"/>
      <c r="S132" s="166"/>
      <c r="T132" s="167"/>
      <c r="AT132" s="161" t="s">
        <v>153</v>
      </c>
      <c r="AU132" s="161" t="s">
        <v>83</v>
      </c>
      <c r="AV132" s="13" t="s">
        <v>83</v>
      </c>
      <c r="AW132" s="13" t="s">
        <v>30</v>
      </c>
      <c r="AX132" s="13" t="s">
        <v>81</v>
      </c>
      <c r="AY132" s="161" t="s">
        <v>145</v>
      </c>
    </row>
    <row r="133" spans="1:65" s="2" customFormat="1" ht="33" customHeight="1">
      <c r="A133" s="32"/>
      <c r="B133" s="144"/>
      <c r="C133" s="145" t="s">
        <v>8</v>
      </c>
      <c r="D133" s="145" t="s">
        <v>147</v>
      </c>
      <c r="E133" s="146" t="s">
        <v>1216</v>
      </c>
      <c r="F133" s="147" t="s">
        <v>1217</v>
      </c>
      <c r="G133" s="148" t="s">
        <v>450</v>
      </c>
      <c r="H133" s="149">
        <v>2</v>
      </c>
      <c r="I133" s="150"/>
      <c r="J133" s="151">
        <f>ROUND(I133*H133,2)</f>
        <v>0</v>
      </c>
      <c r="K133" s="152"/>
      <c r="L133" s="33"/>
      <c r="M133" s="153" t="s">
        <v>1</v>
      </c>
      <c r="N133" s="154" t="s">
        <v>38</v>
      </c>
      <c r="O133" s="58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7" t="s">
        <v>151</v>
      </c>
      <c r="AT133" s="157" t="s">
        <v>147</v>
      </c>
      <c r="AU133" s="157" t="s">
        <v>83</v>
      </c>
      <c r="AY133" s="17" t="s">
        <v>145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7" t="s">
        <v>81</v>
      </c>
      <c r="BK133" s="158">
        <f>ROUND(I133*H133,2)</f>
        <v>0</v>
      </c>
      <c r="BL133" s="17" t="s">
        <v>151</v>
      </c>
      <c r="BM133" s="157" t="s">
        <v>1218</v>
      </c>
    </row>
    <row r="134" spans="1:65" s="13" customFormat="1" ht="10.199999999999999">
      <c r="B134" s="159"/>
      <c r="D134" s="160" t="s">
        <v>153</v>
      </c>
      <c r="E134" s="161" t="s">
        <v>1</v>
      </c>
      <c r="F134" s="162" t="s">
        <v>83</v>
      </c>
      <c r="H134" s="163">
        <v>2</v>
      </c>
      <c r="I134" s="164"/>
      <c r="L134" s="159"/>
      <c r="M134" s="165"/>
      <c r="N134" s="166"/>
      <c r="O134" s="166"/>
      <c r="P134" s="166"/>
      <c r="Q134" s="166"/>
      <c r="R134" s="166"/>
      <c r="S134" s="166"/>
      <c r="T134" s="167"/>
      <c r="AT134" s="161" t="s">
        <v>153</v>
      </c>
      <c r="AU134" s="161" t="s">
        <v>83</v>
      </c>
      <c r="AV134" s="13" t="s">
        <v>83</v>
      </c>
      <c r="AW134" s="13" t="s">
        <v>30</v>
      </c>
      <c r="AX134" s="13" t="s">
        <v>81</v>
      </c>
      <c r="AY134" s="161" t="s">
        <v>145</v>
      </c>
    </row>
    <row r="135" spans="1:65" s="2" customFormat="1" ht="24.15" customHeight="1">
      <c r="A135" s="32"/>
      <c r="B135" s="144"/>
      <c r="C135" s="145" t="s">
        <v>236</v>
      </c>
      <c r="D135" s="145" t="s">
        <v>147</v>
      </c>
      <c r="E135" s="146" t="s">
        <v>1219</v>
      </c>
      <c r="F135" s="147" t="s">
        <v>1220</v>
      </c>
      <c r="G135" s="148" t="s">
        <v>157</v>
      </c>
      <c r="H135" s="149">
        <v>187.2</v>
      </c>
      <c r="I135" s="150"/>
      <c r="J135" s="151">
        <f>ROUND(I135*H135,2)</f>
        <v>0</v>
      </c>
      <c r="K135" s="152"/>
      <c r="L135" s="33"/>
      <c r="M135" s="153" t="s">
        <v>1</v>
      </c>
      <c r="N135" s="154" t="s">
        <v>38</v>
      </c>
      <c r="O135" s="58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7" t="s">
        <v>151</v>
      </c>
      <c r="AT135" s="157" t="s">
        <v>147</v>
      </c>
      <c r="AU135" s="157" t="s">
        <v>83</v>
      </c>
      <c r="AY135" s="17" t="s">
        <v>145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7" t="s">
        <v>81</v>
      </c>
      <c r="BK135" s="158">
        <f>ROUND(I135*H135,2)</f>
        <v>0</v>
      </c>
      <c r="BL135" s="17" t="s">
        <v>151</v>
      </c>
      <c r="BM135" s="157" t="s">
        <v>1221</v>
      </c>
    </row>
    <row r="136" spans="1:65" s="13" customFormat="1" ht="10.199999999999999">
      <c r="B136" s="159"/>
      <c r="D136" s="160" t="s">
        <v>153</v>
      </c>
      <c r="E136" s="161" t="s">
        <v>1</v>
      </c>
      <c r="F136" s="162" t="s">
        <v>1222</v>
      </c>
      <c r="H136" s="163">
        <v>187.2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153</v>
      </c>
      <c r="AU136" s="161" t="s">
        <v>83</v>
      </c>
      <c r="AV136" s="13" t="s">
        <v>83</v>
      </c>
      <c r="AW136" s="13" t="s">
        <v>30</v>
      </c>
      <c r="AX136" s="13" t="s">
        <v>81</v>
      </c>
      <c r="AY136" s="161" t="s">
        <v>145</v>
      </c>
    </row>
    <row r="137" spans="1:65" s="2" customFormat="1" ht="21.75" customHeight="1">
      <c r="A137" s="32"/>
      <c r="B137" s="144"/>
      <c r="C137" s="145" t="s">
        <v>240</v>
      </c>
      <c r="D137" s="145" t="s">
        <v>147</v>
      </c>
      <c r="E137" s="146" t="s">
        <v>1223</v>
      </c>
      <c r="F137" s="147" t="s">
        <v>1224</v>
      </c>
      <c r="G137" s="148" t="s">
        <v>282</v>
      </c>
      <c r="H137" s="149">
        <v>1</v>
      </c>
      <c r="I137" s="150"/>
      <c r="J137" s="151">
        <f>ROUND(I137*H137,2)</f>
        <v>0</v>
      </c>
      <c r="K137" s="152"/>
      <c r="L137" s="33"/>
      <c r="M137" s="153" t="s">
        <v>1</v>
      </c>
      <c r="N137" s="154" t="s">
        <v>38</v>
      </c>
      <c r="O137" s="58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7" t="s">
        <v>151</v>
      </c>
      <c r="AT137" s="157" t="s">
        <v>147</v>
      </c>
      <c r="AU137" s="157" t="s">
        <v>83</v>
      </c>
      <c r="AY137" s="17" t="s">
        <v>145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7" t="s">
        <v>81</v>
      </c>
      <c r="BK137" s="158">
        <f>ROUND(I137*H137,2)</f>
        <v>0</v>
      </c>
      <c r="BL137" s="17" t="s">
        <v>151</v>
      </c>
      <c r="BM137" s="157" t="s">
        <v>1225</v>
      </c>
    </row>
    <row r="138" spans="1:65" s="2" customFormat="1" ht="24.15" customHeight="1">
      <c r="A138" s="32"/>
      <c r="B138" s="144"/>
      <c r="C138" s="145" t="s">
        <v>199</v>
      </c>
      <c r="D138" s="145" t="s">
        <v>147</v>
      </c>
      <c r="E138" s="146" t="s">
        <v>1226</v>
      </c>
      <c r="F138" s="147" t="s">
        <v>1227</v>
      </c>
      <c r="G138" s="148" t="s">
        <v>282</v>
      </c>
      <c r="H138" s="149">
        <v>1</v>
      </c>
      <c r="I138" s="150"/>
      <c r="J138" s="151">
        <f>ROUND(I138*H138,2)</f>
        <v>0</v>
      </c>
      <c r="K138" s="152"/>
      <c r="L138" s="33"/>
      <c r="M138" s="153" t="s">
        <v>1</v>
      </c>
      <c r="N138" s="154" t="s">
        <v>38</v>
      </c>
      <c r="O138" s="58"/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7" t="s">
        <v>151</v>
      </c>
      <c r="AT138" s="157" t="s">
        <v>147</v>
      </c>
      <c r="AU138" s="157" t="s">
        <v>83</v>
      </c>
      <c r="AY138" s="17" t="s">
        <v>145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7" t="s">
        <v>81</v>
      </c>
      <c r="BK138" s="158">
        <f>ROUND(I138*H138,2)</f>
        <v>0</v>
      </c>
      <c r="BL138" s="17" t="s">
        <v>151</v>
      </c>
      <c r="BM138" s="157" t="s">
        <v>1228</v>
      </c>
    </row>
    <row r="139" spans="1:65" s="2" customFormat="1" ht="16.5" customHeight="1">
      <c r="A139" s="32"/>
      <c r="B139" s="144"/>
      <c r="C139" s="145" t="s">
        <v>1145</v>
      </c>
      <c r="D139" s="145" t="s">
        <v>147</v>
      </c>
      <c r="E139" s="146" t="s">
        <v>1229</v>
      </c>
      <c r="F139" s="147" t="s">
        <v>1230</v>
      </c>
      <c r="G139" s="148" t="s">
        <v>157</v>
      </c>
      <c r="H139" s="149">
        <v>54.3</v>
      </c>
      <c r="I139" s="150"/>
      <c r="J139" s="151">
        <f>ROUND(I139*H139,2)</f>
        <v>0</v>
      </c>
      <c r="K139" s="152"/>
      <c r="L139" s="33"/>
      <c r="M139" s="153" t="s">
        <v>1</v>
      </c>
      <c r="N139" s="154" t="s">
        <v>38</v>
      </c>
      <c r="O139" s="58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7" t="s">
        <v>151</v>
      </c>
      <c r="AT139" s="157" t="s">
        <v>147</v>
      </c>
      <c r="AU139" s="157" t="s">
        <v>83</v>
      </c>
      <c r="AY139" s="17" t="s">
        <v>145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7" t="s">
        <v>81</v>
      </c>
      <c r="BK139" s="158">
        <f>ROUND(I139*H139,2)</f>
        <v>0</v>
      </c>
      <c r="BL139" s="17" t="s">
        <v>151</v>
      </c>
      <c r="BM139" s="157" t="s">
        <v>1231</v>
      </c>
    </row>
    <row r="140" spans="1:65" s="2" customFormat="1" ht="16.5" customHeight="1">
      <c r="A140" s="32"/>
      <c r="B140" s="144"/>
      <c r="C140" s="145" t="s">
        <v>466</v>
      </c>
      <c r="D140" s="145" t="s">
        <v>147</v>
      </c>
      <c r="E140" s="146" t="s">
        <v>1232</v>
      </c>
      <c r="F140" s="147" t="s">
        <v>1233</v>
      </c>
      <c r="G140" s="148" t="s">
        <v>282</v>
      </c>
      <c r="H140" s="149">
        <v>1</v>
      </c>
      <c r="I140" s="150"/>
      <c r="J140" s="151">
        <f>ROUND(I140*H140,2)</f>
        <v>0</v>
      </c>
      <c r="K140" s="152"/>
      <c r="L140" s="33"/>
      <c r="M140" s="153" t="s">
        <v>1</v>
      </c>
      <c r="N140" s="154" t="s">
        <v>38</v>
      </c>
      <c r="O140" s="58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7" t="s">
        <v>151</v>
      </c>
      <c r="AT140" s="157" t="s">
        <v>147</v>
      </c>
      <c r="AU140" s="157" t="s">
        <v>83</v>
      </c>
      <c r="AY140" s="17" t="s">
        <v>145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7" t="s">
        <v>81</v>
      </c>
      <c r="BK140" s="158">
        <f>ROUND(I140*H140,2)</f>
        <v>0</v>
      </c>
      <c r="BL140" s="17" t="s">
        <v>151</v>
      </c>
      <c r="BM140" s="157" t="s">
        <v>1234</v>
      </c>
    </row>
    <row r="141" spans="1:65" s="12" customFormat="1" ht="22.8" customHeight="1">
      <c r="B141" s="131"/>
      <c r="D141" s="132" t="s">
        <v>72</v>
      </c>
      <c r="E141" s="142" t="s">
        <v>151</v>
      </c>
      <c r="F141" s="142" t="s">
        <v>322</v>
      </c>
      <c r="I141" s="134"/>
      <c r="J141" s="143">
        <f>BK141</f>
        <v>0</v>
      </c>
      <c r="L141" s="131"/>
      <c r="M141" s="136"/>
      <c r="N141" s="137"/>
      <c r="O141" s="137"/>
      <c r="P141" s="138">
        <f>SUM(P142:P143)</f>
        <v>0</v>
      </c>
      <c r="Q141" s="137"/>
      <c r="R141" s="138">
        <f>SUM(R142:R143)</f>
        <v>0</v>
      </c>
      <c r="S141" s="137"/>
      <c r="T141" s="139">
        <f>SUM(T142:T143)</f>
        <v>0</v>
      </c>
      <c r="AR141" s="132" t="s">
        <v>81</v>
      </c>
      <c r="AT141" s="140" t="s">
        <v>72</v>
      </c>
      <c r="AU141" s="140" t="s">
        <v>81</v>
      </c>
      <c r="AY141" s="132" t="s">
        <v>145</v>
      </c>
      <c r="BK141" s="141">
        <f>SUM(BK142:BK143)</f>
        <v>0</v>
      </c>
    </row>
    <row r="142" spans="1:65" s="2" customFormat="1" ht="33" customHeight="1">
      <c r="A142" s="32"/>
      <c r="B142" s="144"/>
      <c r="C142" s="145" t="s">
        <v>208</v>
      </c>
      <c r="D142" s="145" t="s">
        <v>147</v>
      </c>
      <c r="E142" s="146" t="s">
        <v>1235</v>
      </c>
      <c r="F142" s="147" t="s">
        <v>1236</v>
      </c>
      <c r="G142" s="148" t="s">
        <v>150</v>
      </c>
      <c r="H142" s="149">
        <v>527.25</v>
      </c>
      <c r="I142" s="150"/>
      <c r="J142" s="151">
        <f>ROUND(I142*H142,2)</f>
        <v>0</v>
      </c>
      <c r="K142" s="152"/>
      <c r="L142" s="33"/>
      <c r="M142" s="153" t="s">
        <v>1</v>
      </c>
      <c r="N142" s="154" t="s">
        <v>38</v>
      </c>
      <c r="O142" s="58"/>
      <c r="P142" s="155">
        <f>O142*H142</f>
        <v>0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7" t="s">
        <v>151</v>
      </c>
      <c r="AT142" s="157" t="s">
        <v>147</v>
      </c>
      <c r="AU142" s="157" t="s">
        <v>83</v>
      </c>
      <c r="AY142" s="17" t="s">
        <v>145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7" t="s">
        <v>81</v>
      </c>
      <c r="BK142" s="158">
        <f>ROUND(I142*H142,2)</f>
        <v>0</v>
      </c>
      <c r="BL142" s="17" t="s">
        <v>151</v>
      </c>
      <c r="BM142" s="157" t="s">
        <v>1237</v>
      </c>
    </row>
    <row r="143" spans="1:65" s="13" customFormat="1" ht="10.199999999999999">
      <c r="B143" s="159"/>
      <c r="D143" s="160" t="s">
        <v>153</v>
      </c>
      <c r="E143" s="161" t="s">
        <v>1</v>
      </c>
      <c r="F143" s="162" t="s">
        <v>1238</v>
      </c>
      <c r="H143" s="163">
        <v>527.25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153</v>
      </c>
      <c r="AU143" s="161" t="s">
        <v>83</v>
      </c>
      <c r="AV143" s="13" t="s">
        <v>83</v>
      </c>
      <c r="AW143" s="13" t="s">
        <v>30</v>
      </c>
      <c r="AX143" s="13" t="s">
        <v>81</v>
      </c>
      <c r="AY143" s="161" t="s">
        <v>145</v>
      </c>
    </row>
    <row r="144" spans="1:65" s="12" customFormat="1" ht="22.8" customHeight="1">
      <c r="B144" s="131"/>
      <c r="D144" s="132" t="s">
        <v>72</v>
      </c>
      <c r="E144" s="142" t="s">
        <v>208</v>
      </c>
      <c r="F144" s="142" t="s">
        <v>1239</v>
      </c>
      <c r="I144" s="134"/>
      <c r="J144" s="143">
        <f>BK144</f>
        <v>0</v>
      </c>
      <c r="L144" s="131"/>
      <c r="M144" s="136"/>
      <c r="N144" s="137"/>
      <c r="O144" s="137"/>
      <c r="P144" s="138">
        <f>SUM(P145:P153)</f>
        <v>0</v>
      </c>
      <c r="Q144" s="137"/>
      <c r="R144" s="138">
        <f>SUM(R145:R153)</f>
        <v>199.37041299999999</v>
      </c>
      <c r="S144" s="137"/>
      <c r="T144" s="139">
        <f>SUM(T145:T153)</f>
        <v>0</v>
      </c>
      <c r="AR144" s="132" t="s">
        <v>81</v>
      </c>
      <c r="AT144" s="140" t="s">
        <v>72</v>
      </c>
      <c r="AU144" s="140" t="s">
        <v>81</v>
      </c>
      <c r="AY144" s="132" t="s">
        <v>145</v>
      </c>
      <c r="BK144" s="141">
        <f>SUM(BK145:BK153)</f>
        <v>0</v>
      </c>
    </row>
    <row r="145" spans="1:65" s="2" customFormat="1" ht="16.5" customHeight="1">
      <c r="A145" s="32"/>
      <c r="B145" s="144"/>
      <c r="C145" s="145" t="s">
        <v>262</v>
      </c>
      <c r="D145" s="145" t="s">
        <v>147</v>
      </c>
      <c r="E145" s="146" t="s">
        <v>1240</v>
      </c>
      <c r="F145" s="147" t="s">
        <v>1241</v>
      </c>
      <c r="G145" s="148" t="s">
        <v>150</v>
      </c>
      <c r="H145" s="149">
        <v>527.25</v>
      </c>
      <c r="I145" s="150"/>
      <c r="J145" s="151">
        <f>ROUND(I145*H145,2)</f>
        <v>0</v>
      </c>
      <c r="K145" s="152"/>
      <c r="L145" s="33"/>
      <c r="M145" s="153" t="s">
        <v>1</v>
      </c>
      <c r="N145" s="154" t="s">
        <v>38</v>
      </c>
      <c r="O145" s="58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7" t="s">
        <v>151</v>
      </c>
      <c r="AT145" s="157" t="s">
        <v>147</v>
      </c>
      <c r="AU145" s="157" t="s">
        <v>83</v>
      </c>
      <c r="AY145" s="17" t="s">
        <v>145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7" t="s">
        <v>81</v>
      </c>
      <c r="BK145" s="158">
        <f>ROUND(I145*H145,2)</f>
        <v>0</v>
      </c>
      <c r="BL145" s="17" t="s">
        <v>151</v>
      </c>
      <c r="BM145" s="157" t="s">
        <v>1242</v>
      </c>
    </row>
    <row r="146" spans="1:65" s="13" customFormat="1" ht="10.199999999999999">
      <c r="B146" s="159"/>
      <c r="D146" s="160" t="s">
        <v>153</v>
      </c>
      <c r="E146" s="161" t="s">
        <v>1</v>
      </c>
      <c r="F146" s="162" t="s">
        <v>1238</v>
      </c>
      <c r="H146" s="163">
        <v>527.25</v>
      </c>
      <c r="I146" s="164"/>
      <c r="L146" s="159"/>
      <c r="M146" s="165"/>
      <c r="N146" s="166"/>
      <c r="O146" s="166"/>
      <c r="P146" s="166"/>
      <c r="Q146" s="166"/>
      <c r="R146" s="166"/>
      <c r="S146" s="166"/>
      <c r="T146" s="167"/>
      <c r="AT146" s="161" t="s">
        <v>153</v>
      </c>
      <c r="AU146" s="161" t="s">
        <v>83</v>
      </c>
      <c r="AV146" s="13" t="s">
        <v>83</v>
      </c>
      <c r="AW146" s="13" t="s">
        <v>30</v>
      </c>
      <c r="AX146" s="13" t="s">
        <v>81</v>
      </c>
      <c r="AY146" s="161" t="s">
        <v>145</v>
      </c>
    </row>
    <row r="147" spans="1:65" s="2" customFormat="1" ht="24.15" customHeight="1">
      <c r="A147" s="32"/>
      <c r="B147" s="144"/>
      <c r="C147" s="145" t="s">
        <v>151</v>
      </c>
      <c r="D147" s="145" t="s">
        <v>147</v>
      </c>
      <c r="E147" s="146" t="s">
        <v>1243</v>
      </c>
      <c r="F147" s="147" t="s">
        <v>1244</v>
      </c>
      <c r="G147" s="148" t="s">
        <v>150</v>
      </c>
      <c r="H147" s="149">
        <v>691.25</v>
      </c>
      <c r="I147" s="150"/>
      <c r="J147" s="151">
        <f>ROUND(I147*H147,2)</f>
        <v>0</v>
      </c>
      <c r="K147" s="152"/>
      <c r="L147" s="33"/>
      <c r="M147" s="153" t="s">
        <v>1</v>
      </c>
      <c r="N147" s="154" t="s">
        <v>38</v>
      </c>
      <c r="O147" s="58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7" t="s">
        <v>151</v>
      </c>
      <c r="AT147" s="157" t="s">
        <v>147</v>
      </c>
      <c r="AU147" s="157" t="s">
        <v>83</v>
      </c>
      <c r="AY147" s="17" t="s">
        <v>145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7" t="s">
        <v>81</v>
      </c>
      <c r="BK147" s="158">
        <f>ROUND(I147*H147,2)</f>
        <v>0</v>
      </c>
      <c r="BL147" s="17" t="s">
        <v>151</v>
      </c>
      <c r="BM147" s="157" t="s">
        <v>1245</v>
      </c>
    </row>
    <row r="148" spans="1:65" s="13" customFormat="1" ht="10.199999999999999">
      <c r="B148" s="159"/>
      <c r="D148" s="160" t="s">
        <v>153</v>
      </c>
      <c r="E148" s="161" t="s">
        <v>1</v>
      </c>
      <c r="F148" s="162" t="s">
        <v>1246</v>
      </c>
      <c r="H148" s="163">
        <v>691.25</v>
      </c>
      <c r="I148" s="164"/>
      <c r="L148" s="159"/>
      <c r="M148" s="165"/>
      <c r="N148" s="166"/>
      <c r="O148" s="166"/>
      <c r="P148" s="166"/>
      <c r="Q148" s="166"/>
      <c r="R148" s="166"/>
      <c r="S148" s="166"/>
      <c r="T148" s="167"/>
      <c r="AT148" s="161" t="s">
        <v>153</v>
      </c>
      <c r="AU148" s="161" t="s">
        <v>83</v>
      </c>
      <c r="AV148" s="13" t="s">
        <v>83</v>
      </c>
      <c r="AW148" s="13" t="s">
        <v>30</v>
      </c>
      <c r="AX148" s="13" t="s">
        <v>81</v>
      </c>
      <c r="AY148" s="161" t="s">
        <v>145</v>
      </c>
    </row>
    <row r="149" spans="1:65" s="2" customFormat="1" ht="24.15" customHeight="1">
      <c r="A149" s="32"/>
      <c r="B149" s="144"/>
      <c r="C149" s="145" t="s">
        <v>216</v>
      </c>
      <c r="D149" s="145" t="s">
        <v>147</v>
      </c>
      <c r="E149" s="146" t="s">
        <v>1247</v>
      </c>
      <c r="F149" s="147" t="s">
        <v>1248</v>
      </c>
      <c r="G149" s="148" t="s">
        <v>150</v>
      </c>
      <c r="H149" s="149">
        <v>691.25</v>
      </c>
      <c r="I149" s="150"/>
      <c r="J149" s="151">
        <f>ROUND(I149*H149,2)</f>
        <v>0</v>
      </c>
      <c r="K149" s="152"/>
      <c r="L149" s="33"/>
      <c r="M149" s="153" t="s">
        <v>1</v>
      </c>
      <c r="N149" s="154" t="s">
        <v>38</v>
      </c>
      <c r="O149" s="58"/>
      <c r="P149" s="155">
        <f>O149*H149</f>
        <v>0</v>
      </c>
      <c r="Q149" s="155">
        <v>0.10362</v>
      </c>
      <c r="R149" s="155">
        <f>Q149*H149</f>
        <v>71.627324999999999</v>
      </c>
      <c r="S149" s="155">
        <v>0</v>
      </c>
      <c r="T149" s="15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7" t="s">
        <v>151</v>
      </c>
      <c r="AT149" s="157" t="s">
        <v>147</v>
      </c>
      <c r="AU149" s="157" t="s">
        <v>83</v>
      </c>
      <c r="AY149" s="17" t="s">
        <v>145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7" t="s">
        <v>81</v>
      </c>
      <c r="BK149" s="158">
        <f>ROUND(I149*H149,2)</f>
        <v>0</v>
      </c>
      <c r="BL149" s="17" t="s">
        <v>151</v>
      </c>
      <c r="BM149" s="157" t="s">
        <v>1249</v>
      </c>
    </row>
    <row r="150" spans="1:65" s="13" customFormat="1" ht="10.199999999999999">
      <c r="B150" s="159"/>
      <c r="D150" s="160" t="s">
        <v>153</v>
      </c>
      <c r="E150" s="161" t="s">
        <v>1</v>
      </c>
      <c r="F150" s="162" t="s">
        <v>1250</v>
      </c>
      <c r="H150" s="163">
        <v>691.25</v>
      </c>
      <c r="I150" s="164"/>
      <c r="L150" s="159"/>
      <c r="M150" s="165"/>
      <c r="N150" s="166"/>
      <c r="O150" s="166"/>
      <c r="P150" s="166"/>
      <c r="Q150" s="166"/>
      <c r="R150" s="166"/>
      <c r="S150" s="166"/>
      <c r="T150" s="167"/>
      <c r="AT150" s="161" t="s">
        <v>153</v>
      </c>
      <c r="AU150" s="161" t="s">
        <v>83</v>
      </c>
      <c r="AV150" s="13" t="s">
        <v>83</v>
      </c>
      <c r="AW150" s="13" t="s">
        <v>30</v>
      </c>
      <c r="AX150" s="13" t="s">
        <v>81</v>
      </c>
      <c r="AY150" s="161" t="s">
        <v>145</v>
      </c>
    </row>
    <row r="151" spans="1:65" s="2" customFormat="1" ht="24.15" customHeight="1">
      <c r="A151" s="32"/>
      <c r="B151" s="144"/>
      <c r="C151" s="183" t="s">
        <v>167</v>
      </c>
      <c r="D151" s="183" t="s">
        <v>209</v>
      </c>
      <c r="E151" s="184" t="s">
        <v>1251</v>
      </c>
      <c r="F151" s="185" t="s">
        <v>1252</v>
      </c>
      <c r="G151" s="186" t="s">
        <v>150</v>
      </c>
      <c r="H151" s="187">
        <v>725.81299999999999</v>
      </c>
      <c r="I151" s="188"/>
      <c r="J151" s="189">
        <f>ROUND(I151*H151,2)</f>
        <v>0</v>
      </c>
      <c r="K151" s="190"/>
      <c r="L151" s="191"/>
      <c r="M151" s="192" t="s">
        <v>1</v>
      </c>
      <c r="N151" s="193" t="s">
        <v>38</v>
      </c>
      <c r="O151" s="58"/>
      <c r="P151" s="155">
        <f>O151*H151</f>
        <v>0</v>
      </c>
      <c r="Q151" s="155">
        <v>0.17599999999999999</v>
      </c>
      <c r="R151" s="155">
        <f>Q151*H151</f>
        <v>127.74308799999999</v>
      </c>
      <c r="S151" s="155">
        <v>0</v>
      </c>
      <c r="T151" s="15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7" t="s">
        <v>212</v>
      </c>
      <c r="AT151" s="157" t="s">
        <v>209</v>
      </c>
      <c r="AU151" s="157" t="s">
        <v>83</v>
      </c>
      <c r="AY151" s="17" t="s">
        <v>145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7" t="s">
        <v>81</v>
      </c>
      <c r="BK151" s="158">
        <f>ROUND(I151*H151,2)</f>
        <v>0</v>
      </c>
      <c r="BL151" s="17" t="s">
        <v>151</v>
      </c>
      <c r="BM151" s="157" t="s">
        <v>1253</v>
      </c>
    </row>
    <row r="152" spans="1:65" s="13" customFormat="1" ht="10.199999999999999">
      <c r="B152" s="159"/>
      <c r="D152" s="160" t="s">
        <v>153</v>
      </c>
      <c r="F152" s="162" t="s">
        <v>1254</v>
      </c>
      <c r="H152" s="163">
        <v>725.81299999999999</v>
      </c>
      <c r="I152" s="164"/>
      <c r="L152" s="159"/>
      <c r="M152" s="165"/>
      <c r="N152" s="166"/>
      <c r="O152" s="166"/>
      <c r="P152" s="166"/>
      <c r="Q152" s="166"/>
      <c r="R152" s="166"/>
      <c r="S152" s="166"/>
      <c r="T152" s="167"/>
      <c r="AT152" s="161" t="s">
        <v>153</v>
      </c>
      <c r="AU152" s="161" t="s">
        <v>83</v>
      </c>
      <c r="AV152" s="13" t="s">
        <v>83</v>
      </c>
      <c r="AW152" s="13" t="s">
        <v>3</v>
      </c>
      <c r="AX152" s="13" t="s">
        <v>81</v>
      </c>
      <c r="AY152" s="161" t="s">
        <v>145</v>
      </c>
    </row>
    <row r="153" spans="1:65" s="2" customFormat="1" ht="33" customHeight="1">
      <c r="A153" s="32"/>
      <c r="B153" s="144"/>
      <c r="C153" s="145" t="s">
        <v>212</v>
      </c>
      <c r="D153" s="145" t="s">
        <v>147</v>
      </c>
      <c r="E153" s="146" t="s">
        <v>1255</v>
      </c>
      <c r="F153" s="147" t="s">
        <v>1256</v>
      </c>
      <c r="G153" s="148" t="s">
        <v>150</v>
      </c>
      <c r="H153" s="149">
        <v>527.25</v>
      </c>
      <c r="I153" s="150"/>
      <c r="J153" s="151">
        <f>ROUND(I153*H153,2)</f>
        <v>0</v>
      </c>
      <c r="K153" s="152"/>
      <c r="L153" s="33"/>
      <c r="M153" s="153" t="s">
        <v>1</v>
      </c>
      <c r="N153" s="154" t="s">
        <v>38</v>
      </c>
      <c r="O153" s="58"/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7" t="s">
        <v>151</v>
      </c>
      <c r="AT153" s="157" t="s">
        <v>147</v>
      </c>
      <c r="AU153" s="157" t="s">
        <v>83</v>
      </c>
      <c r="AY153" s="17" t="s">
        <v>145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7" t="s">
        <v>81</v>
      </c>
      <c r="BK153" s="158">
        <f>ROUND(I153*H153,2)</f>
        <v>0</v>
      </c>
      <c r="BL153" s="17" t="s">
        <v>151</v>
      </c>
      <c r="BM153" s="157" t="s">
        <v>1257</v>
      </c>
    </row>
    <row r="154" spans="1:65" s="12" customFormat="1" ht="22.8" customHeight="1">
      <c r="B154" s="131"/>
      <c r="D154" s="132" t="s">
        <v>72</v>
      </c>
      <c r="E154" s="142" t="s">
        <v>254</v>
      </c>
      <c r="F154" s="142" t="s">
        <v>436</v>
      </c>
      <c r="I154" s="134"/>
      <c r="J154" s="143">
        <f>BK154</f>
        <v>0</v>
      </c>
      <c r="L154" s="131"/>
      <c r="M154" s="136"/>
      <c r="N154" s="137"/>
      <c r="O154" s="137"/>
      <c r="P154" s="138">
        <f>SUM(P155:P164)</f>
        <v>0</v>
      </c>
      <c r="Q154" s="137"/>
      <c r="R154" s="138">
        <f>SUM(R155:R164)</f>
        <v>18.015319999999999</v>
      </c>
      <c r="S154" s="137"/>
      <c r="T154" s="139">
        <f>SUM(T155:T164)</f>
        <v>0</v>
      </c>
      <c r="AR154" s="132" t="s">
        <v>81</v>
      </c>
      <c r="AT154" s="140" t="s">
        <v>72</v>
      </c>
      <c r="AU154" s="140" t="s">
        <v>81</v>
      </c>
      <c r="AY154" s="132" t="s">
        <v>145</v>
      </c>
      <c r="BK154" s="141">
        <f>SUM(BK155:BK164)</f>
        <v>0</v>
      </c>
    </row>
    <row r="155" spans="1:65" s="2" customFormat="1" ht="33" customHeight="1">
      <c r="A155" s="32"/>
      <c r="B155" s="144"/>
      <c r="C155" s="145" t="s">
        <v>254</v>
      </c>
      <c r="D155" s="145" t="s">
        <v>147</v>
      </c>
      <c r="E155" s="146" t="s">
        <v>438</v>
      </c>
      <c r="F155" s="147" t="s">
        <v>439</v>
      </c>
      <c r="G155" s="148" t="s">
        <v>202</v>
      </c>
      <c r="H155" s="149">
        <v>94</v>
      </c>
      <c r="I155" s="150"/>
      <c r="J155" s="151">
        <f>ROUND(I155*H155,2)</f>
        <v>0</v>
      </c>
      <c r="K155" s="152"/>
      <c r="L155" s="33"/>
      <c r="M155" s="153" t="s">
        <v>1</v>
      </c>
      <c r="N155" s="154" t="s">
        <v>38</v>
      </c>
      <c r="O155" s="58"/>
      <c r="P155" s="155">
        <f>O155*H155</f>
        <v>0</v>
      </c>
      <c r="Q155" s="155">
        <v>9.5990000000000006E-2</v>
      </c>
      <c r="R155" s="155">
        <f>Q155*H155</f>
        <v>9.023060000000001</v>
      </c>
      <c r="S155" s="155">
        <v>0</v>
      </c>
      <c r="T155" s="15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7" t="s">
        <v>151</v>
      </c>
      <c r="AT155" s="157" t="s">
        <v>147</v>
      </c>
      <c r="AU155" s="157" t="s">
        <v>83</v>
      </c>
      <c r="AY155" s="17" t="s">
        <v>145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7" t="s">
        <v>81</v>
      </c>
      <c r="BK155" s="158">
        <f>ROUND(I155*H155,2)</f>
        <v>0</v>
      </c>
      <c r="BL155" s="17" t="s">
        <v>151</v>
      </c>
      <c r="BM155" s="157" t="s">
        <v>1258</v>
      </c>
    </row>
    <row r="156" spans="1:65" s="13" customFormat="1" ht="10.199999999999999">
      <c r="B156" s="159"/>
      <c r="D156" s="160" t="s">
        <v>153</v>
      </c>
      <c r="E156" s="161" t="s">
        <v>1</v>
      </c>
      <c r="F156" s="162" t="s">
        <v>1259</v>
      </c>
      <c r="H156" s="163">
        <v>94</v>
      </c>
      <c r="I156" s="164"/>
      <c r="L156" s="159"/>
      <c r="M156" s="165"/>
      <c r="N156" s="166"/>
      <c r="O156" s="166"/>
      <c r="P156" s="166"/>
      <c r="Q156" s="166"/>
      <c r="R156" s="166"/>
      <c r="S156" s="166"/>
      <c r="T156" s="167"/>
      <c r="AT156" s="161" t="s">
        <v>153</v>
      </c>
      <c r="AU156" s="161" t="s">
        <v>83</v>
      </c>
      <c r="AV156" s="13" t="s">
        <v>83</v>
      </c>
      <c r="AW156" s="13" t="s">
        <v>30</v>
      </c>
      <c r="AX156" s="13" t="s">
        <v>73</v>
      </c>
      <c r="AY156" s="161" t="s">
        <v>145</v>
      </c>
    </row>
    <row r="157" spans="1:65" s="15" customFormat="1" ht="10.199999999999999">
      <c r="B157" s="175"/>
      <c r="D157" s="160" t="s">
        <v>153</v>
      </c>
      <c r="E157" s="176" t="s">
        <v>1</v>
      </c>
      <c r="F157" s="177" t="s">
        <v>166</v>
      </c>
      <c r="H157" s="178">
        <v>94</v>
      </c>
      <c r="I157" s="179"/>
      <c r="L157" s="175"/>
      <c r="M157" s="180"/>
      <c r="N157" s="181"/>
      <c r="O157" s="181"/>
      <c r="P157" s="181"/>
      <c r="Q157" s="181"/>
      <c r="R157" s="181"/>
      <c r="S157" s="181"/>
      <c r="T157" s="182"/>
      <c r="AT157" s="176" t="s">
        <v>153</v>
      </c>
      <c r="AU157" s="176" t="s">
        <v>83</v>
      </c>
      <c r="AV157" s="15" t="s">
        <v>151</v>
      </c>
      <c r="AW157" s="15" t="s">
        <v>30</v>
      </c>
      <c r="AX157" s="15" t="s">
        <v>81</v>
      </c>
      <c r="AY157" s="176" t="s">
        <v>145</v>
      </c>
    </row>
    <row r="158" spans="1:65" s="2" customFormat="1" ht="16.5" customHeight="1">
      <c r="A158" s="32"/>
      <c r="B158" s="144"/>
      <c r="C158" s="183" t="s">
        <v>385</v>
      </c>
      <c r="D158" s="183" t="s">
        <v>209</v>
      </c>
      <c r="E158" s="184" t="s">
        <v>1260</v>
      </c>
      <c r="F158" s="185" t="s">
        <v>1261</v>
      </c>
      <c r="G158" s="186" t="s">
        <v>202</v>
      </c>
      <c r="H158" s="187">
        <v>95.88</v>
      </c>
      <c r="I158" s="188"/>
      <c r="J158" s="189">
        <f>ROUND(I158*H158,2)</f>
        <v>0</v>
      </c>
      <c r="K158" s="190"/>
      <c r="L158" s="191"/>
      <c r="M158" s="192" t="s">
        <v>1</v>
      </c>
      <c r="N158" s="193" t="s">
        <v>38</v>
      </c>
      <c r="O158" s="58"/>
      <c r="P158" s="155">
        <f>O158*H158</f>
        <v>0</v>
      </c>
      <c r="Q158" s="155">
        <v>3.5999999999999997E-2</v>
      </c>
      <c r="R158" s="155">
        <f>Q158*H158</f>
        <v>3.4516799999999996</v>
      </c>
      <c r="S158" s="155">
        <v>0</v>
      </c>
      <c r="T158" s="15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7" t="s">
        <v>212</v>
      </c>
      <c r="AT158" s="157" t="s">
        <v>209</v>
      </c>
      <c r="AU158" s="157" t="s">
        <v>83</v>
      </c>
      <c r="AY158" s="17" t="s">
        <v>145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7" t="s">
        <v>81</v>
      </c>
      <c r="BK158" s="158">
        <f>ROUND(I158*H158,2)</f>
        <v>0</v>
      </c>
      <c r="BL158" s="17" t="s">
        <v>151</v>
      </c>
      <c r="BM158" s="157" t="s">
        <v>1262</v>
      </c>
    </row>
    <row r="159" spans="1:65" s="13" customFormat="1" ht="10.199999999999999">
      <c r="B159" s="159"/>
      <c r="D159" s="160" t="s">
        <v>153</v>
      </c>
      <c r="E159" s="161" t="s">
        <v>1</v>
      </c>
      <c r="F159" s="162" t="s">
        <v>644</v>
      </c>
      <c r="H159" s="163">
        <v>94</v>
      </c>
      <c r="I159" s="164"/>
      <c r="L159" s="159"/>
      <c r="M159" s="165"/>
      <c r="N159" s="166"/>
      <c r="O159" s="166"/>
      <c r="P159" s="166"/>
      <c r="Q159" s="166"/>
      <c r="R159" s="166"/>
      <c r="S159" s="166"/>
      <c r="T159" s="167"/>
      <c r="AT159" s="161" t="s">
        <v>153</v>
      </c>
      <c r="AU159" s="161" t="s">
        <v>83</v>
      </c>
      <c r="AV159" s="13" t="s">
        <v>83</v>
      </c>
      <c r="AW159" s="13" t="s">
        <v>30</v>
      </c>
      <c r="AX159" s="13" t="s">
        <v>73</v>
      </c>
      <c r="AY159" s="161" t="s">
        <v>145</v>
      </c>
    </row>
    <row r="160" spans="1:65" s="15" customFormat="1" ht="10.199999999999999">
      <c r="B160" s="175"/>
      <c r="D160" s="160" t="s">
        <v>153</v>
      </c>
      <c r="E160" s="176" t="s">
        <v>1</v>
      </c>
      <c r="F160" s="177" t="s">
        <v>166</v>
      </c>
      <c r="H160" s="178">
        <v>94</v>
      </c>
      <c r="I160" s="179"/>
      <c r="L160" s="175"/>
      <c r="M160" s="180"/>
      <c r="N160" s="181"/>
      <c r="O160" s="181"/>
      <c r="P160" s="181"/>
      <c r="Q160" s="181"/>
      <c r="R160" s="181"/>
      <c r="S160" s="181"/>
      <c r="T160" s="182"/>
      <c r="AT160" s="176" t="s">
        <v>153</v>
      </c>
      <c r="AU160" s="176" t="s">
        <v>83</v>
      </c>
      <c r="AV160" s="15" t="s">
        <v>151</v>
      </c>
      <c r="AW160" s="15" t="s">
        <v>30</v>
      </c>
      <c r="AX160" s="15" t="s">
        <v>81</v>
      </c>
      <c r="AY160" s="176" t="s">
        <v>145</v>
      </c>
    </row>
    <row r="161" spans="1:65" s="13" customFormat="1" ht="10.199999999999999">
      <c r="B161" s="159"/>
      <c r="D161" s="160" t="s">
        <v>153</v>
      </c>
      <c r="F161" s="162" t="s">
        <v>1263</v>
      </c>
      <c r="H161" s="163">
        <v>95.88</v>
      </c>
      <c r="I161" s="164"/>
      <c r="L161" s="159"/>
      <c r="M161" s="165"/>
      <c r="N161" s="166"/>
      <c r="O161" s="166"/>
      <c r="P161" s="166"/>
      <c r="Q161" s="166"/>
      <c r="R161" s="166"/>
      <c r="S161" s="166"/>
      <c r="T161" s="167"/>
      <c r="AT161" s="161" t="s">
        <v>153</v>
      </c>
      <c r="AU161" s="161" t="s">
        <v>83</v>
      </c>
      <c r="AV161" s="13" t="s">
        <v>83</v>
      </c>
      <c r="AW161" s="13" t="s">
        <v>3</v>
      </c>
      <c r="AX161" s="13" t="s">
        <v>81</v>
      </c>
      <c r="AY161" s="161" t="s">
        <v>145</v>
      </c>
    </row>
    <row r="162" spans="1:65" s="2" customFormat="1" ht="24.15" customHeight="1">
      <c r="A162" s="32"/>
      <c r="B162" s="144"/>
      <c r="C162" s="145" t="s">
        <v>258</v>
      </c>
      <c r="D162" s="145" t="s">
        <v>147</v>
      </c>
      <c r="E162" s="146" t="s">
        <v>1264</v>
      </c>
      <c r="F162" s="147" t="s">
        <v>1265</v>
      </c>
      <c r="G162" s="148" t="s">
        <v>202</v>
      </c>
      <c r="H162" s="149">
        <v>18</v>
      </c>
      <c r="I162" s="150"/>
      <c r="J162" s="151">
        <f>ROUND(I162*H162,2)</f>
        <v>0</v>
      </c>
      <c r="K162" s="152"/>
      <c r="L162" s="33"/>
      <c r="M162" s="153" t="s">
        <v>1</v>
      </c>
      <c r="N162" s="154" t="s">
        <v>38</v>
      </c>
      <c r="O162" s="58"/>
      <c r="P162" s="155">
        <f>O162*H162</f>
        <v>0</v>
      </c>
      <c r="Q162" s="155">
        <v>0.29221000000000003</v>
      </c>
      <c r="R162" s="155">
        <f>Q162*H162</f>
        <v>5.2597800000000001</v>
      </c>
      <c r="S162" s="155">
        <v>0</v>
      </c>
      <c r="T162" s="15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7" t="s">
        <v>151</v>
      </c>
      <c r="AT162" s="157" t="s">
        <v>147</v>
      </c>
      <c r="AU162" s="157" t="s">
        <v>83</v>
      </c>
      <c r="AY162" s="17" t="s">
        <v>145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7" t="s">
        <v>81</v>
      </c>
      <c r="BK162" s="158">
        <f>ROUND(I162*H162,2)</f>
        <v>0</v>
      </c>
      <c r="BL162" s="17" t="s">
        <v>151</v>
      </c>
      <c r="BM162" s="157" t="s">
        <v>1266</v>
      </c>
    </row>
    <row r="163" spans="1:65" s="13" customFormat="1" ht="10.199999999999999">
      <c r="B163" s="159"/>
      <c r="D163" s="160" t="s">
        <v>153</v>
      </c>
      <c r="E163" s="161" t="s">
        <v>1</v>
      </c>
      <c r="F163" s="162" t="s">
        <v>199</v>
      </c>
      <c r="H163" s="163">
        <v>18</v>
      </c>
      <c r="I163" s="164"/>
      <c r="L163" s="159"/>
      <c r="M163" s="165"/>
      <c r="N163" s="166"/>
      <c r="O163" s="166"/>
      <c r="P163" s="166"/>
      <c r="Q163" s="166"/>
      <c r="R163" s="166"/>
      <c r="S163" s="166"/>
      <c r="T163" s="167"/>
      <c r="AT163" s="161" t="s">
        <v>153</v>
      </c>
      <c r="AU163" s="161" t="s">
        <v>83</v>
      </c>
      <c r="AV163" s="13" t="s">
        <v>83</v>
      </c>
      <c r="AW163" s="13" t="s">
        <v>30</v>
      </c>
      <c r="AX163" s="13" t="s">
        <v>81</v>
      </c>
      <c r="AY163" s="161" t="s">
        <v>145</v>
      </c>
    </row>
    <row r="164" spans="1:65" s="2" customFormat="1" ht="24.15" customHeight="1">
      <c r="A164" s="32"/>
      <c r="B164" s="144"/>
      <c r="C164" s="183" t="s">
        <v>220</v>
      </c>
      <c r="D164" s="183" t="s">
        <v>209</v>
      </c>
      <c r="E164" s="184" t="s">
        <v>1267</v>
      </c>
      <c r="F164" s="185" t="s">
        <v>1268</v>
      </c>
      <c r="G164" s="186" t="s">
        <v>202</v>
      </c>
      <c r="H164" s="187">
        <v>18</v>
      </c>
      <c r="I164" s="188"/>
      <c r="J164" s="189">
        <f>ROUND(I164*H164,2)</f>
        <v>0</v>
      </c>
      <c r="K164" s="190"/>
      <c r="L164" s="191"/>
      <c r="M164" s="192" t="s">
        <v>1</v>
      </c>
      <c r="N164" s="193" t="s">
        <v>38</v>
      </c>
      <c r="O164" s="58"/>
      <c r="P164" s="155">
        <f>O164*H164</f>
        <v>0</v>
      </c>
      <c r="Q164" s="155">
        <v>1.5599999999999999E-2</v>
      </c>
      <c r="R164" s="155">
        <f>Q164*H164</f>
        <v>0.28079999999999999</v>
      </c>
      <c r="S164" s="155">
        <v>0</v>
      </c>
      <c r="T164" s="15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7" t="s">
        <v>212</v>
      </c>
      <c r="AT164" s="157" t="s">
        <v>209</v>
      </c>
      <c r="AU164" s="157" t="s">
        <v>83</v>
      </c>
      <c r="AY164" s="17" t="s">
        <v>145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7" t="s">
        <v>81</v>
      </c>
      <c r="BK164" s="158">
        <f>ROUND(I164*H164,2)</f>
        <v>0</v>
      </c>
      <c r="BL164" s="17" t="s">
        <v>151</v>
      </c>
      <c r="BM164" s="157" t="s">
        <v>1269</v>
      </c>
    </row>
    <row r="165" spans="1:65" s="12" customFormat="1" ht="22.8" customHeight="1">
      <c r="B165" s="131"/>
      <c r="D165" s="132" t="s">
        <v>72</v>
      </c>
      <c r="E165" s="142" t="s">
        <v>452</v>
      </c>
      <c r="F165" s="142" t="s">
        <v>453</v>
      </c>
      <c r="I165" s="134"/>
      <c r="J165" s="143">
        <f>BK165</f>
        <v>0</v>
      </c>
      <c r="L165" s="131"/>
      <c r="M165" s="136"/>
      <c r="N165" s="137"/>
      <c r="O165" s="137"/>
      <c r="P165" s="138">
        <f>P166</f>
        <v>0</v>
      </c>
      <c r="Q165" s="137"/>
      <c r="R165" s="138">
        <f>R166</f>
        <v>0</v>
      </c>
      <c r="S165" s="137"/>
      <c r="T165" s="139">
        <f>T166</f>
        <v>0</v>
      </c>
      <c r="AR165" s="132" t="s">
        <v>81</v>
      </c>
      <c r="AT165" s="140" t="s">
        <v>72</v>
      </c>
      <c r="AU165" s="140" t="s">
        <v>81</v>
      </c>
      <c r="AY165" s="132" t="s">
        <v>145</v>
      </c>
      <c r="BK165" s="141">
        <f>BK166</f>
        <v>0</v>
      </c>
    </row>
    <row r="166" spans="1:65" s="2" customFormat="1" ht="24.15" customHeight="1">
      <c r="A166" s="32"/>
      <c r="B166" s="144"/>
      <c r="C166" s="145" t="s">
        <v>227</v>
      </c>
      <c r="D166" s="145" t="s">
        <v>147</v>
      </c>
      <c r="E166" s="146" t="s">
        <v>1270</v>
      </c>
      <c r="F166" s="147" t="s">
        <v>1271</v>
      </c>
      <c r="G166" s="148" t="s">
        <v>190</v>
      </c>
      <c r="H166" s="149">
        <v>217.386</v>
      </c>
      <c r="I166" s="150"/>
      <c r="J166" s="151">
        <f>ROUND(I166*H166,2)</f>
        <v>0</v>
      </c>
      <c r="K166" s="152"/>
      <c r="L166" s="33"/>
      <c r="M166" s="195" t="s">
        <v>1</v>
      </c>
      <c r="N166" s="196" t="s">
        <v>38</v>
      </c>
      <c r="O166" s="197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7" t="s">
        <v>151</v>
      </c>
      <c r="AT166" s="157" t="s">
        <v>147</v>
      </c>
      <c r="AU166" s="157" t="s">
        <v>83</v>
      </c>
      <c r="AY166" s="17" t="s">
        <v>145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7" t="s">
        <v>81</v>
      </c>
      <c r="BK166" s="158">
        <f>ROUND(I166*H166,2)</f>
        <v>0</v>
      </c>
      <c r="BL166" s="17" t="s">
        <v>151</v>
      </c>
      <c r="BM166" s="157" t="s">
        <v>1272</v>
      </c>
    </row>
    <row r="167" spans="1:65" s="2" customFormat="1" ht="6.9" customHeight="1">
      <c r="A167" s="32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33"/>
      <c r="M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</row>
  </sheetData>
  <autoFilter ref="C121:K166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6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38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7" t="s">
        <v>92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Novostavba tréninkové sportovní haly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0" t="s">
        <v>1273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8. 2. 2022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22"/>
      <c r="G18" s="222"/>
      <c r="H18" s="222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7" t="s">
        <v>1</v>
      </c>
      <c r="F27" s="227"/>
      <c r="G27" s="227"/>
      <c r="H27" s="22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ROUND(J124,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ROUND((SUM(BE124:BE159)),  2)</f>
        <v>0</v>
      </c>
      <c r="G33" s="32"/>
      <c r="H33" s="32"/>
      <c r="I33" s="100">
        <v>0.21</v>
      </c>
      <c r="J33" s="99">
        <f>ROUND(((SUM(BE124:BE159))*I33),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ROUND((SUM(BF124:BF159)),  2)</f>
        <v>0</v>
      </c>
      <c r="G34" s="32"/>
      <c r="H34" s="32"/>
      <c r="I34" s="100">
        <v>0.15</v>
      </c>
      <c r="J34" s="99">
        <f>ROUND(((SUM(BF124:BF159))*I34),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ROUND((SUM(BG124:BG159)),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ROUND((SUM(BH124:BH159)),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ROUND((SUM(BI124:BI159)),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Novostavba tréninkové sportovní haly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0" t="str">
        <f>E9</f>
        <v>04 - SO 04 opěrná zeď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Havlíčkův Brod</v>
      </c>
      <c r="G89" s="32"/>
      <c r="H89" s="32"/>
      <c r="I89" s="27" t="s">
        <v>21</v>
      </c>
      <c r="J89" s="55" t="str">
        <f>IF(J12="","",J12)</f>
        <v>8. 2. 2022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J124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J125</f>
        <v>0</v>
      </c>
      <c r="L97" s="112"/>
    </row>
    <row r="98" spans="1:31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J126</f>
        <v>0</v>
      </c>
      <c r="L98" s="116"/>
    </row>
    <row r="99" spans="1:31" s="10" customFormat="1" ht="19.95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J136</f>
        <v>0</v>
      </c>
      <c r="L99" s="116"/>
    </row>
    <row r="100" spans="1:31" s="10" customFormat="1" ht="19.95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J141</f>
        <v>0</v>
      </c>
      <c r="L100" s="116"/>
    </row>
    <row r="101" spans="1:31" s="10" customFormat="1" ht="19.95" customHeight="1">
      <c r="B101" s="116"/>
      <c r="D101" s="117" t="s">
        <v>109</v>
      </c>
      <c r="E101" s="118"/>
      <c r="F101" s="118"/>
      <c r="G101" s="118"/>
      <c r="H101" s="118"/>
      <c r="I101" s="118"/>
      <c r="J101" s="119">
        <f>J147</f>
        <v>0</v>
      </c>
      <c r="L101" s="116"/>
    </row>
    <row r="102" spans="1:31" s="9" customFormat="1" ht="24.9" customHeight="1">
      <c r="B102" s="112"/>
      <c r="D102" s="113" t="s">
        <v>110</v>
      </c>
      <c r="E102" s="114"/>
      <c r="F102" s="114"/>
      <c r="G102" s="114"/>
      <c r="H102" s="114"/>
      <c r="I102" s="114"/>
      <c r="J102" s="115">
        <f>J149</f>
        <v>0</v>
      </c>
      <c r="L102" s="112"/>
    </row>
    <row r="103" spans="1:31" s="10" customFormat="1" ht="19.95" customHeight="1">
      <c r="B103" s="116"/>
      <c r="D103" s="117" t="s">
        <v>111</v>
      </c>
      <c r="E103" s="118"/>
      <c r="F103" s="118"/>
      <c r="G103" s="118"/>
      <c r="H103" s="118"/>
      <c r="I103" s="118"/>
      <c r="J103" s="119">
        <f>J150</f>
        <v>0</v>
      </c>
      <c r="L103" s="116"/>
    </row>
    <row r="104" spans="1:31" s="10" customFormat="1" ht="19.95" customHeight="1">
      <c r="B104" s="116"/>
      <c r="D104" s="117" t="s">
        <v>124</v>
      </c>
      <c r="E104" s="118"/>
      <c r="F104" s="118"/>
      <c r="G104" s="118"/>
      <c r="H104" s="118"/>
      <c r="I104" s="118"/>
      <c r="J104" s="119">
        <f>J157</f>
        <v>0</v>
      </c>
      <c r="L104" s="116"/>
    </row>
    <row r="105" spans="1:31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" customHeight="1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6.9" customHeight="1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" customHeight="1">
      <c r="A111" s="32"/>
      <c r="B111" s="33"/>
      <c r="C111" s="21" t="s">
        <v>130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39" t="str">
        <f>E7</f>
        <v>Novostavba tréninkové sportovní haly</v>
      </c>
      <c r="F114" s="240"/>
      <c r="G114" s="240"/>
      <c r="H114" s="240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94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2"/>
      <c r="D116" s="32"/>
      <c r="E116" s="200" t="str">
        <f>E9</f>
        <v>04 - SO 04 opěrná zeď</v>
      </c>
      <c r="F116" s="241"/>
      <c r="G116" s="241"/>
      <c r="H116" s="241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7" t="s">
        <v>19</v>
      </c>
      <c r="D118" s="32"/>
      <c r="E118" s="32"/>
      <c r="F118" s="25" t="str">
        <f>F12</f>
        <v>Havlíčkův Brod</v>
      </c>
      <c r="G118" s="32"/>
      <c r="H118" s="32"/>
      <c r="I118" s="27" t="s">
        <v>21</v>
      </c>
      <c r="J118" s="55" t="str">
        <f>IF(J12="","",J12)</f>
        <v>8. 2. 2022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15" customHeight="1">
      <c r="A120" s="32"/>
      <c r="B120" s="33"/>
      <c r="C120" s="27" t="s">
        <v>23</v>
      </c>
      <c r="D120" s="32"/>
      <c r="E120" s="32"/>
      <c r="F120" s="25" t="str">
        <f>E15</f>
        <v xml:space="preserve"> </v>
      </c>
      <c r="G120" s="32"/>
      <c r="H120" s="32"/>
      <c r="I120" s="27" t="s">
        <v>29</v>
      </c>
      <c r="J120" s="30" t="str">
        <f>E21</f>
        <v xml:space="preserve"> 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15" customHeight="1">
      <c r="A121" s="32"/>
      <c r="B121" s="33"/>
      <c r="C121" s="27" t="s">
        <v>27</v>
      </c>
      <c r="D121" s="32"/>
      <c r="E121" s="32"/>
      <c r="F121" s="25" t="str">
        <f>IF(E18="","",E18)</f>
        <v>Vyplň údaj</v>
      </c>
      <c r="G121" s="32"/>
      <c r="H121" s="32"/>
      <c r="I121" s="27" t="s">
        <v>31</v>
      </c>
      <c r="J121" s="30" t="str">
        <f>E24</f>
        <v xml:space="preserve"> 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20"/>
      <c r="B123" s="121"/>
      <c r="C123" s="122" t="s">
        <v>131</v>
      </c>
      <c r="D123" s="123" t="s">
        <v>58</v>
      </c>
      <c r="E123" s="123" t="s">
        <v>54</v>
      </c>
      <c r="F123" s="123" t="s">
        <v>55</v>
      </c>
      <c r="G123" s="123" t="s">
        <v>132</v>
      </c>
      <c r="H123" s="123" t="s">
        <v>133</v>
      </c>
      <c r="I123" s="123" t="s">
        <v>134</v>
      </c>
      <c r="J123" s="124" t="s">
        <v>98</v>
      </c>
      <c r="K123" s="125" t="s">
        <v>135</v>
      </c>
      <c r="L123" s="126"/>
      <c r="M123" s="62" t="s">
        <v>1</v>
      </c>
      <c r="N123" s="63" t="s">
        <v>37</v>
      </c>
      <c r="O123" s="63" t="s">
        <v>136</v>
      </c>
      <c r="P123" s="63" t="s">
        <v>137</v>
      </c>
      <c r="Q123" s="63" t="s">
        <v>138</v>
      </c>
      <c r="R123" s="63" t="s">
        <v>139</v>
      </c>
      <c r="S123" s="63" t="s">
        <v>140</v>
      </c>
      <c r="T123" s="64" t="s">
        <v>141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8" customHeight="1">
      <c r="A124" s="32"/>
      <c r="B124" s="33"/>
      <c r="C124" s="69" t="s">
        <v>142</v>
      </c>
      <c r="D124" s="32"/>
      <c r="E124" s="32"/>
      <c r="F124" s="32"/>
      <c r="G124" s="32"/>
      <c r="H124" s="32"/>
      <c r="I124" s="32"/>
      <c r="J124" s="127">
        <f>BK124</f>
        <v>0</v>
      </c>
      <c r="K124" s="32"/>
      <c r="L124" s="33"/>
      <c r="M124" s="65"/>
      <c r="N124" s="56"/>
      <c r="O124" s="66"/>
      <c r="P124" s="128">
        <f>P125+P149</f>
        <v>0</v>
      </c>
      <c r="Q124" s="66"/>
      <c r="R124" s="128">
        <f>R125+R149</f>
        <v>100.84671720000001</v>
      </c>
      <c r="S124" s="66"/>
      <c r="T124" s="129">
        <f>T125+T149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72</v>
      </c>
      <c r="AU124" s="17" t="s">
        <v>100</v>
      </c>
      <c r="BK124" s="130">
        <f>BK125+BK149</f>
        <v>0</v>
      </c>
    </row>
    <row r="125" spans="1:65" s="12" customFormat="1" ht="25.95" customHeight="1">
      <c r="B125" s="131"/>
      <c r="D125" s="132" t="s">
        <v>72</v>
      </c>
      <c r="E125" s="133" t="s">
        <v>143</v>
      </c>
      <c r="F125" s="133" t="s">
        <v>144</v>
      </c>
      <c r="I125" s="134"/>
      <c r="J125" s="135">
        <f>BK125</f>
        <v>0</v>
      </c>
      <c r="L125" s="131"/>
      <c r="M125" s="136"/>
      <c r="N125" s="137"/>
      <c r="O125" s="137"/>
      <c r="P125" s="138">
        <f>P126+P136+P141+P147</f>
        <v>0</v>
      </c>
      <c r="Q125" s="137"/>
      <c r="R125" s="138">
        <f>R126+R136+R141+R147</f>
        <v>100.79887020000001</v>
      </c>
      <c r="S125" s="137"/>
      <c r="T125" s="139">
        <f>T126+T136+T141+T147</f>
        <v>0</v>
      </c>
      <c r="AR125" s="132" t="s">
        <v>81</v>
      </c>
      <c r="AT125" s="140" t="s">
        <v>72</v>
      </c>
      <c r="AU125" s="140" t="s">
        <v>73</v>
      </c>
      <c r="AY125" s="132" t="s">
        <v>145</v>
      </c>
      <c r="BK125" s="141">
        <f>BK126+BK136+BK141+BK147</f>
        <v>0</v>
      </c>
    </row>
    <row r="126" spans="1:65" s="12" customFormat="1" ht="22.8" customHeight="1">
      <c r="B126" s="131"/>
      <c r="D126" s="132" t="s">
        <v>72</v>
      </c>
      <c r="E126" s="142" t="s">
        <v>81</v>
      </c>
      <c r="F126" s="142" t="s">
        <v>146</v>
      </c>
      <c r="I126" s="134"/>
      <c r="J126" s="143">
        <f>BK126</f>
        <v>0</v>
      </c>
      <c r="L126" s="131"/>
      <c r="M126" s="136"/>
      <c r="N126" s="137"/>
      <c r="O126" s="137"/>
      <c r="P126" s="138">
        <f>SUM(P127:P135)</f>
        <v>0</v>
      </c>
      <c r="Q126" s="137"/>
      <c r="R126" s="138">
        <f>SUM(R127:R135)</f>
        <v>0</v>
      </c>
      <c r="S126" s="137"/>
      <c r="T126" s="139">
        <f>SUM(T127:T135)</f>
        <v>0</v>
      </c>
      <c r="AR126" s="132" t="s">
        <v>81</v>
      </c>
      <c r="AT126" s="140" t="s">
        <v>72</v>
      </c>
      <c r="AU126" s="140" t="s">
        <v>81</v>
      </c>
      <c r="AY126" s="132" t="s">
        <v>145</v>
      </c>
      <c r="BK126" s="141">
        <f>SUM(BK127:BK135)</f>
        <v>0</v>
      </c>
    </row>
    <row r="127" spans="1:65" s="2" customFormat="1" ht="33" customHeight="1">
      <c r="A127" s="32"/>
      <c r="B127" s="144"/>
      <c r="C127" s="145" t="s">
        <v>81</v>
      </c>
      <c r="D127" s="145" t="s">
        <v>147</v>
      </c>
      <c r="E127" s="146" t="s">
        <v>1274</v>
      </c>
      <c r="F127" s="147" t="s">
        <v>1275</v>
      </c>
      <c r="G127" s="148" t="s">
        <v>157</v>
      </c>
      <c r="H127" s="149">
        <v>41.942999999999998</v>
      </c>
      <c r="I127" s="150"/>
      <c r="J127" s="151">
        <f>ROUND(I127*H127,2)</f>
        <v>0</v>
      </c>
      <c r="K127" s="152"/>
      <c r="L127" s="33"/>
      <c r="M127" s="153" t="s">
        <v>1</v>
      </c>
      <c r="N127" s="154" t="s">
        <v>38</v>
      </c>
      <c r="O127" s="58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7" t="s">
        <v>151</v>
      </c>
      <c r="AT127" s="157" t="s">
        <v>147</v>
      </c>
      <c r="AU127" s="157" t="s">
        <v>83</v>
      </c>
      <c r="AY127" s="17" t="s">
        <v>145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7" t="s">
        <v>81</v>
      </c>
      <c r="BK127" s="158">
        <f>ROUND(I127*H127,2)</f>
        <v>0</v>
      </c>
      <c r="BL127" s="17" t="s">
        <v>151</v>
      </c>
      <c r="BM127" s="157" t="s">
        <v>1276</v>
      </c>
    </row>
    <row r="128" spans="1:65" s="13" customFormat="1" ht="10.199999999999999">
      <c r="B128" s="159"/>
      <c r="D128" s="160" t="s">
        <v>153</v>
      </c>
      <c r="E128" s="161" t="s">
        <v>1</v>
      </c>
      <c r="F128" s="162" t="s">
        <v>1277</v>
      </c>
      <c r="H128" s="163">
        <v>41.942999999999998</v>
      </c>
      <c r="I128" s="164"/>
      <c r="L128" s="159"/>
      <c r="M128" s="165"/>
      <c r="N128" s="166"/>
      <c r="O128" s="166"/>
      <c r="P128" s="166"/>
      <c r="Q128" s="166"/>
      <c r="R128" s="166"/>
      <c r="S128" s="166"/>
      <c r="T128" s="167"/>
      <c r="AT128" s="161" t="s">
        <v>153</v>
      </c>
      <c r="AU128" s="161" t="s">
        <v>83</v>
      </c>
      <c r="AV128" s="13" t="s">
        <v>83</v>
      </c>
      <c r="AW128" s="13" t="s">
        <v>30</v>
      </c>
      <c r="AX128" s="13" t="s">
        <v>81</v>
      </c>
      <c r="AY128" s="161" t="s">
        <v>145</v>
      </c>
    </row>
    <row r="129" spans="1:65" s="2" customFormat="1" ht="24.15" customHeight="1">
      <c r="A129" s="32"/>
      <c r="B129" s="144"/>
      <c r="C129" s="145" t="s">
        <v>220</v>
      </c>
      <c r="D129" s="145" t="s">
        <v>147</v>
      </c>
      <c r="E129" s="146" t="s">
        <v>168</v>
      </c>
      <c r="F129" s="147" t="s">
        <v>169</v>
      </c>
      <c r="G129" s="148" t="s">
        <v>157</v>
      </c>
      <c r="H129" s="149">
        <v>83.885999999999996</v>
      </c>
      <c r="I129" s="150"/>
      <c r="J129" s="151">
        <f>ROUND(I129*H129,2)</f>
        <v>0</v>
      </c>
      <c r="K129" s="152"/>
      <c r="L129" s="33"/>
      <c r="M129" s="153" t="s">
        <v>1</v>
      </c>
      <c r="N129" s="154" t="s">
        <v>38</v>
      </c>
      <c r="O129" s="58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7" t="s">
        <v>151</v>
      </c>
      <c r="AT129" s="157" t="s">
        <v>147</v>
      </c>
      <c r="AU129" s="157" t="s">
        <v>83</v>
      </c>
      <c r="AY129" s="17" t="s">
        <v>145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7" t="s">
        <v>81</v>
      </c>
      <c r="BK129" s="158">
        <f>ROUND(I129*H129,2)</f>
        <v>0</v>
      </c>
      <c r="BL129" s="17" t="s">
        <v>151</v>
      </c>
      <c r="BM129" s="157" t="s">
        <v>1278</v>
      </c>
    </row>
    <row r="130" spans="1:65" s="13" customFormat="1" ht="10.199999999999999">
      <c r="B130" s="159"/>
      <c r="D130" s="160" t="s">
        <v>153</v>
      </c>
      <c r="E130" s="161" t="s">
        <v>1</v>
      </c>
      <c r="F130" s="162" t="s">
        <v>1279</v>
      </c>
      <c r="H130" s="163">
        <v>83.885999999999996</v>
      </c>
      <c r="I130" s="164"/>
      <c r="L130" s="159"/>
      <c r="M130" s="165"/>
      <c r="N130" s="166"/>
      <c r="O130" s="166"/>
      <c r="P130" s="166"/>
      <c r="Q130" s="166"/>
      <c r="R130" s="166"/>
      <c r="S130" s="166"/>
      <c r="T130" s="167"/>
      <c r="AT130" s="161" t="s">
        <v>153</v>
      </c>
      <c r="AU130" s="161" t="s">
        <v>83</v>
      </c>
      <c r="AV130" s="13" t="s">
        <v>83</v>
      </c>
      <c r="AW130" s="13" t="s">
        <v>30</v>
      </c>
      <c r="AX130" s="13" t="s">
        <v>81</v>
      </c>
      <c r="AY130" s="161" t="s">
        <v>145</v>
      </c>
    </row>
    <row r="131" spans="1:65" s="2" customFormat="1" ht="24.15" customHeight="1">
      <c r="A131" s="32"/>
      <c r="B131" s="144"/>
      <c r="C131" s="145" t="s">
        <v>258</v>
      </c>
      <c r="D131" s="145" t="s">
        <v>147</v>
      </c>
      <c r="E131" s="146" t="s">
        <v>1056</v>
      </c>
      <c r="F131" s="147" t="s">
        <v>1057</v>
      </c>
      <c r="G131" s="148" t="s">
        <v>157</v>
      </c>
      <c r="H131" s="149">
        <v>151.126</v>
      </c>
      <c r="I131" s="150"/>
      <c r="J131" s="151">
        <f>ROUND(I131*H131,2)</f>
        <v>0</v>
      </c>
      <c r="K131" s="152"/>
      <c r="L131" s="33"/>
      <c r="M131" s="153" t="s">
        <v>1</v>
      </c>
      <c r="N131" s="154" t="s">
        <v>38</v>
      </c>
      <c r="O131" s="58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7" t="s">
        <v>151</v>
      </c>
      <c r="AT131" s="157" t="s">
        <v>147</v>
      </c>
      <c r="AU131" s="157" t="s">
        <v>83</v>
      </c>
      <c r="AY131" s="17" t="s">
        <v>145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7" t="s">
        <v>81</v>
      </c>
      <c r="BK131" s="158">
        <f>ROUND(I131*H131,2)</f>
        <v>0</v>
      </c>
      <c r="BL131" s="17" t="s">
        <v>151</v>
      </c>
      <c r="BM131" s="157" t="s">
        <v>1280</v>
      </c>
    </row>
    <row r="132" spans="1:65" s="13" customFormat="1" ht="10.199999999999999">
      <c r="B132" s="159"/>
      <c r="D132" s="160" t="s">
        <v>153</v>
      </c>
      <c r="E132" s="161" t="s">
        <v>1</v>
      </c>
      <c r="F132" s="162" t="s">
        <v>1281</v>
      </c>
      <c r="H132" s="163">
        <v>4.3460000000000001</v>
      </c>
      <c r="I132" s="164"/>
      <c r="L132" s="159"/>
      <c r="M132" s="165"/>
      <c r="N132" s="166"/>
      <c r="O132" s="166"/>
      <c r="P132" s="166"/>
      <c r="Q132" s="166"/>
      <c r="R132" s="166"/>
      <c r="S132" s="166"/>
      <c r="T132" s="167"/>
      <c r="AT132" s="161" t="s">
        <v>153</v>
      </c>
      <c r="AU132" s="161" t="s">
        <v>83</v>
      </c>
      <c r="AV132" s="13" t="s">
        <v>83</v>
      </c>
      <c r="AW132" s="13" t="s">
        <v>30</v>
      </c>
      <c r="AX132" s="13" t="s">
        <v>73</v>
      </c>
      <c r="AY132" s="161" t="s">
        <v>145</v>
      </c>
    </row>
    <row r="133" spans="1:65" s="13" customFormat="1" ht="10.199999999999999">
      <c r="B133" s="159"/>
      <c r="D133" s="160" t="s">
        <v>153</v>
      </c>
      <c r="E133" s="161" t="s">
        <v>1</v>
      </c>
      <c r="F133" s="162" t="s">
        <v>1282</v>
      </c>
      <c r="H133" s="163">
        <v>100.86</v>
      </c>
      <c r="I133" s="164"/>
      <c r="L133" s="159"/>
      <c r="M133" s="165"/>
      <c r="N133" s="166"/>
      <c r="O133" s="166"/>
      <c r="P133" s="166"/>
      <c r="Q133" s="166"/>
      <c r="R133" s="166"/>
      <c r="S133" s="166"/>
      <c r="T133" s="167"/>
      <c r="AT133" s="161" t="s">
        <v>153</v>
      </c>
      <c r="AU133" s="161" t="s">
        <v>83</v>
      </c>
      <c r="AV133" s="13" t="s">
        <v>83</v>
      </c>
      <c r="AW133" s="13" t="s">
        <v>30</v>
      </c>
      <c r="AX133" s="13" t="s">
        <v>73</v>
      </c>
      <c r="AY133" s="161" t="s">
        <v>145</v>
      </c>
    </row>
    <row r="134" spans="1:65" s="13" customFormat="1" ht="10.199999999999999">
      <c r="B134" s="159"/>
      <c r="D134" s="160" t="s">
        <v>153</v>
      </c>
      <c r="E134" s="161" t="s">
        <v>1</v>
      </c>
      <c r="F134" s="162" t="s">
        <v>1283</v>
      </c>
      <c r="H134" s="163">
        <v>45.92</v>
      </c>
      <c r="I134" s="164"/>
      <c r="L134" s="159"/>
      <c r="M134" s="165"/>
      <c r="N134" s="166"/>
      <c r="O134" s="166"/>
      <c r="P134" s="166"/>
      <c r="Q134" s="166"/>
      <c r="R134" s="166"/>
      <c r="S134" s="166"/>
      <c r="T134" s="167"/>
      <c r="AT134" s="161" t="s">
        <v>153</v>
      </c>
      <c r="AU134" s="161" t="s">
        <v>83</v>
      </c>
      <c r="AV134" s="13" t="s">
        <v>83</v>
      </c>
      <c r="AW134" s="13" t="s">
        <v>30</v>
      </c>
      <c r="AX134" s="13" t="s">
        <v>73</v>
      </c>
      <c r="AY134" s="161" t="s">
        <v>145</v>
      </c>
    </row>
    <row r="135" spans="1:65" s="15" customFormat="1" ht="10.199999999999999">
      <c r="B135" s="175"/>
      <c r="D135" s="160" t="s">
        <v>153</v>
      </c>
      <c r="E135" s="176" t="s">
        <v>1</v>
      </c>
      <c r="F135" s="177" t="s">
        <v>166</v>
      </c>
      <c r="H135" s="178">
        <v>151.126</v>
      </c>
      <c r="I135" s="179"/>
      <c r="L135" s="175"/>
      <c r="M135" s="180"/>
      <c r="N135" s="181"/>
      <c r="O135" s="181"/>
      <c r="P135" s="181"/>
      <c r="Q135" s="181"/>
      <c r="R135" s="181"/>
      <c r="S135" s="181"/>
      <c r="T135" s="182"/>
      <c r="AT135" s="176" t="s">
        <v>153</v>
      </c>
      <c r="AU135" s="176" t="s">
        <v>83</v>
      </c>
      <c r="AV135" s="15" t="s">
        <v>151</v>
      </c>
      <c r="AW135" s="15" t="s">
        <v>30</v>
      </c>
      <c r="AX135" s="15" t="s">
        <v>81</v>
      </c>
      <c r="AY135" s="176" t="s">
        <v>145</v>
      </c>
    </row>
    <row r="136" spans="1:65" s="12" customFormat="1" ht="22.8" customHeight="1">
      <c r="B136" s="131"/>
      <c r="D136" s="132" t="s">
        <v>72</v>
      </c>
      <c r="E136" s="142" t="s">
        <v>83</v>
      </c>
      <c r="F136" s="142" t="s">
        <v>198</v>
      </c>
      <c r="I136" s="134"/>
      <c r="J136" s="143">
        <f>BK136</f>
        <v>0</v>
      </c>
      <c r="L136" s="131"/>
      <c r="M136" s="136"/>
      <c r="N136" s="137"/>
      <c r="O136" s="137"/>
      <c r="P136" s="138">
        <f>SUM(P137:P140)</f>
        <v>0</v>
      </c>
      <c r="Q136" s="137"/>
      <c r="R136" s="138">
        <f>SUM(R137:R140)</f>
        <v>45.1259376</v>
      </c>
      <c r="S136" s="137"/>
      <c r="T136" s="139">
        <f>SUM(T137:T140)</f>
        <v>0</v>
      </c>
      <c r="AR136" s="132" t="s">
        <v>81</v>
      </c>
      <c r="AT136" s="140" t="s">
        <v>72</v>
      </c>
      <c r="AU136" s="140" t="s">
        <v>81</v>
      </c>
      <c r="AY136" s="132" t="s">
        <v>145</v>
      </c>
      <c r="BK136" s="141">
        <f>SUM(BK137:BK140)</f>
        <v>0</v>
      </c>
    </row>
    <row r="137" spans="1:65" s="2" customFormat="1" ht="24.15" customHeight="1">
      <c r="A137" s="32"/>
      <c r="B137" s="144"/>
      <c r="C137" s="145" t="s">
        <v>245</v>
      </c>
      <c r="D137" s="145" t="s">
        <v>147</v>
      </c>
      <c r="E137" s="146" t="s">
        <v>1284</v>
      </c>
      <c r="F137" s="147" t="s">
        <v>1285</v>
      </c>
      <c r="G137" s="148" t="s">
        <v>202</v>
      </c>
      <c r="H137" s="149">
        <v>41</v>
      </c>
      <c r="I137" s="150"/>
      <c r="J137" s="151">
        <f>ROUND(I137*H137,2)</f>
        <v>0</v>
      </c>
      <c r="K137" s="152"/>
      <c r="L137" s="33"/>
      <c r="M137" s="153" t="s">
        <v>1</v>
      </c>
      <c r="N137" s="154" t="s">
        <v>38</v>
      </c>
      <c r="O137" s="58"/>
      <c r="P137" s="155">
        <f>O137*H137</f>
        <v>0</v>
      </c>
      <c r="Q137" s="155">
        <v>4.8999999999999998E-4</v>
      </c>
      <c r="R137" s="155">
        <f>Q137*H137</f>
        <v>2.009E-2</v>
      </c>
      <c r="S137" s="155">
        <v>0</v>
      </c>
      <c r="T137" s="15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7" t="s">
        <v>151</v>
      </c>
      <c r="AT137" s="157" t="s">
        <v>147</v>
      </c>
      <c r="AU137" s="157" t="s">
        <v>83</v>
      </c>
      <c r="AY137" s="17" t="s">
        <v>145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7" t="s">
        <v>81</v>
      </c>
      <c r="BK137" s="158">
        <f>ROUND(I137*H137,2)</f>
        <v>0</v>
      </c>
      <c r="BL137" s="17" t="s">
        <v>151</v>
      </c>
      <c r="BM137" s="157" t="s">
        <v>1286</v>
      </c>
    </row>
    <row r="138" spans="1:65" s="2" customFormat="1" ht="24.15" customHeight="1">
      <c r="A138" s="32"/>
      <c r="B138" s="144"/>
      <c r="C138" s="145" t="s">
        <v>83</v>
      </c>
      <c r="D138" s="145" t="s">
        <v>147</v>
      </c>
      <c r="E138" s="146" t="s">
        <v>1068</v>
      </c>
      <c r="F138" s="147" t="s">
        <v>1069</v>
      </c>
      <c r="G138" s="148" t="s">
        <v>157</v>
      </c>
      <c r="H138" s="149">
        <v>18.04</v>
      </c>
      <c r="I138" s="150"/>
      <c r="J138" s="151">
        <f>ROUND(I138*H138,2)</f>
        <v>0</v>
      </c>
      <c r="K138" s="152"/>
      <c r="L138" s="33"/>
      <c r="M138" s="153" t="s">
        <v>1</v>
      </c>
      <c r="N138" s="154" t="s">
        <v>38</v>
      </c>
      <c r="O138" s="58"/>
      <c r="P138" s="155">
        <f>O138*H138</f>
        <v>0</v>
      </c>
      <c r="Q138" s="155">
        <v>2.45329</v>
      </c>
      <c r="R138" s="155">
        <f>Q138*H138</f>
        <v>44.2573516</v>
      </c>
      <c r="S138" s="155">
        <v>0</v>
      </c>
      <c r="T138" s="15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7" t="s">
        <v>151</v>
      </c>
      <c r="AT138" s="157" t="s">
        <v>147</v>
      </c>
      <c r="AU138" s="157" t="s">
        <v>83</v>
      </c>
      <c r="AY138" s="17" t="s">
        <v>145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7" t="s">
        <v>81</v>
      </c>
      <c r="BK138" s="158">
        <f>ROUND(I138*H138,2)</f>
        <v>0</v>
      </c>
      <c r="BL138" s="17" t="s">
        <v>151</v>
      </c>
      <c r="BM138" s="157" t="s">
        <v>1287</v>
      </c>
    </row>
    <row r="139" spans="1:65" s="13" customFormat="1" ht="10.199999999999999">
      <c r="B139" s="159"/>
      <c r="D139" s="160" t="s">
        <v>153</v>
      </c>
      <c r="E139" s="161" t="s">
        <v>1</v>
      </c>
      <c r="F139" s="162" t="s">
        <v>1288</v>
      </c>
      <c r="H139" s="163">
        <v>18.04</v>
      </c>
      <c r="I139" s="164"/>
      <c r="L139" s="159"/>
      <c r="M139" s="165"/>
      <c r="N139" s="166"/>
      <c r="O139" s="166"/>
      <c r="P139" s="166"/>
      <c r="Q139" s="166"/>
      <c r="R139" s="166"/>
      <c r="S139" s="166"/>
      <c r="T139" s="167"/>
      <c r="AT139" s="161" t="s">
        <v>153</v>
      </c>
      <c r="AU139" s="161" t="s">
        <v>83</v>
      </c>
      <c r="AV139" s="13" t="s">
        <v>83</v>
      </c>
      <c r="AW139" s="13" t="s">
        <v>30</v>
      </c>
      <c r="AX139" s="13" t="s">
        <v>81</v>
      </c>
      <c r="AY139" s="161" t="s">
        <v>145</v>
      </c>
    </row>
    <row r="140" spans="1:65" s="2" customFormat="1" ht="21.75" customHeight="1">
      <c r="A140" s="32"/>
      <c r="B140" s="144"/>
      <c r="C140" s="145" t="s">
        <v>216</v>
      </c>
      <c r="D140" s="145" t="s">
        <v>147</v>
      </c>
      <c r="E140" s="146" t="s">
        <v>259</v>
      </c>
      <c r="F140" s="147" t="s">
        <v>260</v>
      </c>
      <c r="G140" s="148" t="s">
        <v>190</v>
      </c>
      <c r="H140" s="149">
        <v>0.8</v>
      </c>
      <c r="I140" s="150"/>
      <c r="J140" s="151">
        <f>ROUND(I140*H140,2)</f>
        <v>0</v>
      </c>
      <c r="K140" s="152"/>
      <c r="L140" s="33"/>
      <c r="M140" s="153" t="s">
        <v>1</v>
      </c>
      <c r="N140" s="154" t="s">
        <v>38</v>
      </c>
      <c r="O140" s="58"/>
      <c r="P140" s="155">
        <f>O140*H140</f>
        <v>0</v>
      </c>
      <c r="Q140" s="155">
        <v>1.0606199999999999</v>
      </c>
      <c r="R140" s="155">
        <f>Q140*H140</f>
        <v>0.84849599999999992</v>
      </c>
      <c r="S140" s="155">
        <v>0</v>
      </c>
      <c r="T140" s="15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7" t="s">
        <v>151</v>
      </c>
      <c r="AT140" s="157" t="s">
        <v>147</v>
      </c>
      <c r="AU140" s="157" t="s">
        <v>83</v>
      </c>
      <c r="AY140" s="17" t="s">
        <v>145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7" t="s">
        <v>81</v>
      </c>
      <c r="BK140" s="158">
        <f>ROUND(I140*H140,2)</f>
        <v>0</v>
      </c>
      <c r="BL140" s="17" t="s">
        <v>151</v>
      </c>
      <c r="BM140" s="157" t="s">
        <v>1289</v>
      </c>
    </row>
    <row r="141" spans="1:65" s="12" customFormat="1" ht="22.8" customHeight="1">
      <c r="B141" s="131"/>
      <c r="D141" s="132" t="s">
        <v>72</v>
      </c>
      <c r="E141" s="142" t="s">
        <v>262</v>
      </c>
      <c r="F141" s="142" t="s">
        <v>263</v>
      </c>
      <c r="I141" s="134"/>
      <c r="J141" s="143">
        <f>BK141</f>
        <v>0</v>
      </c>
      <c r="L141" s="131"/>
      <c r="M141" s="136"/>
      <c r="N141" s="137"/>
      <c r="O141" s="137"/>
      <c r="P141" s="138">
        <f>SUM(P142:P146)</f>
        <v>0</v>
      </c>
      <c r="Q141" s="137"/>
      <c r="R141" s="138">
        <f>SUM(R142:R146)</f>
        <v>55.672932600000003</v>
      </c>
      <c r="S141" s="137"/>
      <c r="T141" s="139">
        <f>SUM(T142:T146)</f>
        <v>0</v>
      </c>
      <c r="AR141" s="132" t="s">
        <v>81</v>
      </c>
      <c r="AT141" s="140" t="s">
        <v>72</v>
      </c>
      <c r="AU141" s="140" t="s">
        <v>81</v>
      </c>
      <c r="AY141" s="132" t="s">
        <v>145</v>
      </c>
      <c r="BK141" s="141">
        <f>SUM(BK142:BK146)</f>
        <v>0</v>
      </c>
    </row>
    <row r="142" spans="1:65" s="2" customFormat="1" ht="21.75" customHeight="1">
      <c r="A142" s="32"/>
      <c r="B142" s="144"/>
      <c r="C142" s="145" t="s">
        <v>151</v>
      </c>
      <c r="D142" s="145" t="s">
        <v>147</v>
      </c>
      <c r="E142" s="146" t="s">
        <v>1290</v>
      </c>
      <c r="F142" s="147" t="s">
        <v>1291</v>
      </c>
      <c r="G142" s="148" t="s">
        <v>157</v>
      </c>
      <c r="H142" s="149">
        <v>22.14</v>
      </c>
      <c r="I142" s="150"/>
      <c r="J142" s="151">
        <f>ROUND(I142*H142,2)</f>
        <v>0</v>
      </c>
      <c r="K142" s="152"/>
      <c r="L142" s="33"/>
      <c r="M142" s="153" t="s">
        <v>1</v>
      </c>
      <c r="N142" s="154" t="s">
        <v>38</v>
      </c>
      <c r="O142" s="58"/>
      <c r="P142" s="155">
        <f>O142*H142</f>
        <v>0</v>
      </c>
      <c r="Q142" s="155">
        <v>2.45329</v>
      </c>
      <c r="R142" s="155">
        <f>Q142*H142</f>
        <v>54.315840600000001</v>
      </c>
      <c r="S142" s="155">
        <v>0</v>
      </c>
      <c r="T142" s="15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7" t="s">
        <v>151</v>
      </c>
      <c r="AT142" s="157" t="s">
        <v>147</v>
      </c>
      <c r="AU142" s="157" t="s">
        <v>83</v>
      </c>
      <c r="AY142" s="17" t="s">
        <v>145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7" t="s">
        <v>81</v>
      </c>
      <c r="BK142" s="158">
        <f>ROUND(I142*H142,2)</f>
        <v>0</v>
      </c>
      <c r="BL142" s="17" t="s">
        <v>151</v>
      </c>
      <c r="BM142" s="157" t="s">
        <v>1292</v>
      </c>
    </row>
    <row r="143" spans="1:65" s="13" customFormat="1" ht="10.199999999999999">
      <c r="B143" s="159"/>
      <c r="D143" s="160" t="s">
        <v>153</v>
      </c>
      <c r="E143" s="161" t="s">
        <v>1</v>
      </c>
      <c r="F143" s="162" t="s">
        <v>1293</v>
      </c>
      <c r="H143" s="163">
        <v>22.14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153</v>
      </c>
      <c r="AU143" s="161" t="s">
        <v>83</v>
      </c>
      <c r="AV143" s="13" t="s">
        <v>83</v>
      </c>
      <c r="AW143" s="13" t="s">
        <v>30</v>
      </c>
      <c r="AX143" s="13" t="s">
        <v>81</v>
      </c>
      <c r="AY143" s="161" t="s">
        <v>145</v>
      </c>
    </row>
    <row r="144" spans="1:65" s="2" customFormat="1" ht="24.15" customHeight="1">
      <c r="A144" s="32"/>
      <c r="B144" s="144"/>
      <c r="C144" s="145" t="s">
        <v>262</v>
      </c>
      <c r="D144" s="145" t="s">
        <v>147</v>
      </c>
      <c r="E144" s="146" t="s">
        <v>1294</v>
      </c>
      <c r="F144" s="147" t="s">
        <v>1295</v>
      </c>
      <c r="G144" s="148" t="s">
        <v>150</v>
      </c>
      <c r="H144" s="149">
        <v>73.8</v>
      </c>
      <c r="I144" s="150"/>
      <c r="J144" s="151">
        <f>ROUND(I144*H144,2)</f>
        <v>0</v>
      </c>
      <c r="K144" s="152"/>
      <c r="L144" s="33"/>
      <c r="M144" s="153" t="s">
        <v>1</v>
      </c>
      <c r="N144" s="154" t="s">
        <v>38</v>
      </c>
      <c r="O144" s="58"/>
      <c r="P144" s="155">
        <f>O144*H144</f>
        <v>0</v>
      </c>
      <c r="Q144" s="155">
        <v>2.7499999999999998E-3</v>
      </c>
      <c r="R144" s="155">
        <f>Q144*H144</f>
        <v>0.20294999999999999</v>
      </c>
      <c r="S144" s="155">
        <v>0</v>
      </c>
      <c r="T144" s="15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7" t="s">
        <v>151</v>
      </c>
      <c r="AT144" s="157" t="s">
        <v>147</v>
      </c>
      <c r="AU144" s="157" t="s">
        <v>83</v>
      </c>
      <c r="AY144" s="17" t="s">
        <v>145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7" t="s">
        <v>81</v>
      </c>
      <c r="BK144" s="158">
        <f>ROUND(I144*H144,2)</f>
        <v>0</v>
      </c>
      <c r="BL144" s="17" t="s">
        <v>151</v>
      </c>
      <c r="BM144" s="157" t="s">
        <v>1296</v>
      </c>
    </row>
    <row r="145" spans="1:65" s="13" customFormat="1" ht="10.199999999999999">
      <c r="B145" s="159"/>
      <c r="D145" s="160" t="s">
        <v>153</v>
      </c>
      <c r="E145" s="161" t="s">
        <v>1</v>
      </c>
      <c r="F145" s="162" t="s">
        <v>1297</v>
      </c>
      <c r="H145" s="163">
        <v>73.8</v>
      </c>
      <c r="I145" s="164"/>
      <c r="L145" s="159"/>
      <c r="M145" s="165"/>
      <c r="N145" s="166"/>
      <c r="O145" s="166"/>
      <c r="P145" s="166"/>
      <c r="Q145" s="166"/>
      <c r="R145" s="166"/>
      <c r="S145" s="166"/>
      <c r="T145" s="167"/>
      <c r="AT145" s="161" t="s">
        <v>153</v>
      </c>
      <c r="AU145" s="161" t="s">
        <v>83</v>
      </c>
      <c r="AV145" s="13" t="s">
        <v>83</v>
      </c>
      <c r="AW145" s="13" t="s">
        <v>30</v>
      </c>
      <c r="AX145" s="13" t="s">
        <v>81</v>
      </c>
      <c r="AY145" s="161" t="s">
        <v>145</v>
      </c>
    </row>
    <row r="146" spans="1:65" s="2" customFormat="1" ht="16.5" customHeight="1">
      <c r="A146" s="32"/>
      <c r="B146" s="144"/>
      <c r="C146" s="145" t="s">
        <v>208</v>
      </c>
      <c r="D146" s="145" t="s">
        <v>147</v>
      </c>
      <c r="E146" s="146" t="s">
        <v>1298</v>
      </c>
      <c r="F146" s="147" t="s">
        <v>1299</v>
      </c>
      <c r="G146" s="148" t="s">
        <v>190</v>
      </c>
      <c r="H146" s="149">
        <v>1.1000000000000001</v>
      </c>
      <c r="I146" s="150"/>
      <c r="J146" s="151">
        <f>ROUND(I146*H146,2)</f>
        <v>0</v>
      </c>
      <c r="K146" s="152"/>
      <c r="L146" s="33"/>
      <c r="M146" s="153" t="s">
        <v>1</v>
      </c>
      <c r="N146" s="154" t="s">
        <v>38</v>
      </c>
      <c r="O146" s="58"/>
      <c r="P146" s="155">
        <f>O146*H146</f>
        <v>0</v>
      </c>
      <c r="Q146" s="155">
        <v>1.04922</v>
      </c>
      <c r="R146" s="155">
        <f>Q146*H146</f>
        <v>1.1541420000000002</v>
      </c>
      <c r="S146" s="155">
        <v>0</v>
      </c>
      <c r="T146" s="15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7" t="s">
        <v>151</v>
      </c>
      <c r="AT146" s="157" t="s">
        <v>147</v>
      </c>
      <c r="AU146" s="157" t="s">
        <v>83</v>
      </c>
      <c r="AY146" s="17" t="s">
        <v>145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7" t="s">
        <v>81</v>
      </c>
      <c r="BK146" s="158">
        <f>ROUND(I146*H146,2)</f>
        <v>0</v>
      </c>
      <c r="BL146" s="17" t="s">
        <v>151</v>
      </c>
      <c r="BM146" s="157" t="s">
        <v>1300</v>
      </c>
    </row>
    <row r="147" spans="1:65" s="12" customFormat="1" ht="22.8" customHeight="1">
      <c r="B147" s="131"/>
      <c r="D147" s="132" t="s">
        <v>72</v>
      </c>
      <c r="E147" s="142" t="s">
        <v>452</v>
      </c>
      <c r="F147" s="142" t="s">
        <v>453</v>
      </c>
      <c r="I147" s="134"/>
      <c r="J147" s="143">
        <f>BK147</f>
        <v>0</v>
      </c>
      <c r="L147" s="131"/>
      <c r="M147" s="136"/>
      <c r="N147" s="137"/>
      <c r="O147" s="137"/>
      <c r="P147" s="138">
        <f>P148</f>
        <v>0</v>
      </c>
      <c r="Q147" s="137"/>
      <c r="R147" s="138">
        <f>R148</f>
        <v>0</v>
      </c>
      <c r="S147" s="137"/>
      <c r="T147" s="139">
        <f>T148</f>
        <v>0</v>
      </c>
      <c r="AR147" s="132" t="s">
        <v>81</v>
      </c>
      <c r="AT147" s="140" t="s">
        <v>72</v>
      </c>
      <c r="AU147" s="140" t="s">
        <v>81</v>
      </c>
      <c r="AY147" s="132" t="s">
        <v>145</v>
      </c>
      <c r="BK147" s="141">
        <f>BK148</f>
        <v>0</v>
      </c>
    </row>
    <row r="148" spans="1:65" s="2" customFormat="1" ht="16.5" customHeight="1">
      <c r="A148" s="32"/>
      <c r="B148" s="144"/>
      <c r="C148" s="145" t="s">
        <v>385</v>
      </c>
      <c r="D148" s="145" t="s">
        <v>147</v>
      </c>
      <c r="E148" s="146" t="s">
        <v>1134</v>
      </c>
      <c r="F148" s="147" t="s">
        <v>1135</v>
      </c>
      <c r="G148" s="148" t="s">
        <v>190</v>
      </c>
      <c r="H148" s="149">
        <v>100.79900000000001</v>
      </c>
      <c r="I148" s="150"/>
      <c r="J148" s="151">
        <f>ROUND(I148*H148,2)</f>
        <v>0</v>
      </c>
      <c r="K148" s="152"/>
      <c r="L148" s="33"/>
      <c r="M148" s="153" t="s">
        <v>1</v>
      </c>
      <c r="N148" s="154" t="s">
        <v>38</v>
      </c>
      <c r="O148" s="58"/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7" t="s">
        <v>151</v>
      </c>
      <c r="AT148" s="157" t="s">
        <v>147</v>
      </c>
      <c r="AU148" s="157" t="s">
        <v>83</v>
      </c>
      <c r="AY148" s="17" t="s">
        <v>145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7" t="s">
        <v>81</v>
      </c>
      <c r="BK148" s="158">
        <f>ROUND(I148*H148,2)</f>
        <v>0</v>
      </c>
      <c r="BL148" s="17" t="s">
        <v>151</v>
      </c>
      <c r="BM148" s="157" t="s">
        <v>1301</v>
      </c>
    </row>
    <row r="149" spans="1:65" s="12" customFormat="1" ht="25.95" customHeight="1">
      <c r="B149" s="131"/>
      <c r="D149" s="132" t="s">
        <v>72</v>
      </c>
      <c r="E149" s="133" t="s">
        <v>458</v>
      </c>
      <c r="F149" s="133" t="s">
        <v>459</v>
      </c>
      <c r="I149" s="134"/>
      <c r="J149" s="135">
        <f>BK149</f>
        <v>0</v>
      </c>
      <c r="L149" s="131"/>
      <c r="M149" s="136"/>
      <c r="N149" s="137"/>
      <c r="O149" s="137"/>
      <c r="P149" s="138">
        <f>P150+P157</f>
        <v>0</v>
      </c>
      <c r="Q149" s="137"/>
      <c r="R149" s="138">
        <f>R150+R157</f>
        <v>4.7847000000000001E-2</v>
      </c>
      <c r="S149" s="137"/>
      <c r="T149" s="139">
        <f>T150+T157</f>
        <v>0</v>
      </c>
      <c r="AR149" s="132" t="s">
        <v>83</v>
      </c>
      <c r="AT149" s="140" t="s">
        <v>72</v>
      </c>
      <c r="AU149" s="140" t="s">
        <v>73</v>
      </c>
      <c r="AY149" s="132" t="s">
        <v>145</v>
      </c>
      <c r="BK149" s="141">
        <f>BK150+BK157</f>
        <v>0</v>
      </c>
    </row>
    <row r="150" spans="1:65" s="12" customFormat="1" ht="22.8" customHeight="1">
      <c r="B150" s="131"/>
      <c r="D150" s="132" t="s">
        <v>72</v>
      </c>
      <c r="E150" s="142" t="s">
        <v>460</v>
      </c>
      <c r="F150" s="142" t="s">
        <v>461</v>
      </c>
      <c r="I150" s="134"/>
      <c r="J150" s="143">
        <f>BK150</f>
        <v>0</v>
      </c>
      <c r="L150" s="131"/>
      <c r="M150" s="136"/>
      <c r="N150" s="137"/>
      <c r="O150" s="137"/>
      <c r="P150" s="138">
        <f>SUM(P151:P156)</f>
        <v>0</v>
      </c>
      <c r="Q150" s="137"/>
      <c r="R150" s="138">
        <f>SUM(R151:R156)</f>
        <v>4.5387000000000004E-2</v>
      </c>
      <c r="S150" s="137"/>
      <c r="T150" s="139">
        <f>SUM(T151:T156)</f>
        <v>0</v>
      </c>
      <c r="AR150" s="132" t="s">
        <v>83</v>
      </c>
      <c r="AT150" s="140" t="s">
        <v>72</v>
      </c>
      <c r="AU150" s="140" t="s">
        <v>81</v>
      </c>
      <c r="AY150" s="132" t="s">
        <v>145</v>
      </c>
      <c r="BK150" s="141">
        <f>SUM(BK151:BK156)</f>
        <v>0</v>
      </c>
    </row>
    <row r="151" spans="1:65" s="2" customFormat="1" ht="24.15" customHeight="1">
      <c r="A151" s="32"/>
      <c r="B151" s="144"/>
      <c r="C151" s="145" t="s">
        <v>167</v>
      </c>
      <c r="D151" s="145" t="s">
        <v>147</v>
      </c>
      <c r="E151" s="146" t="s">
        <v>1302</v>
      </c>
      <c r="F151" s="147" t="s">
        <v>1303</v>
      </c>
      <c r="G151" s="148" t="s">
        <v>150</v>
      </c>
      <c r="H151" s="149">
        <v>73.8</v>
      </c>
      <c r="I151" s="150"/>
      <c r="J151" s="151">
        <f>ROUND(I151*H151,2)</f>
        <v>0</v>
      </c>
      <c r="K151" s="152"/>
      <c r="L151" s="33"/>
      <c r="M151" s="153" t="s">
        <v>1</v>
      </c>
      <c r="N151" s="154" t="s">
        <v>38</v>
      </c>
      <c r="O151" s="58"/>
      <c r="P151" s="155">
        <f>O151*H151</f>
        <v>0</v>
      </c>
      <c r="Q151" s="155">
        <v>4.0000000000000003E-5</v>
      </c>
      <c r="R151" s="155">
        <f>Q151*H151</f>
        <v>2.9520000000000002E-3</v>
      </c>
      <c r="S151" s="155">
        <v>0</v>
      </c>
      <c r="T151" s="15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7" t="s">
        <v>236</v>
      </c>
      <c r="AT151" s="157" t="s">
        <v>147</v>
      </c>
      <c r="AU151" s="157" t="s">
        <v>83</v>
      </c>
      <c r="AY151" s="17" t="s">
        <v>145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7" t="s">
        <v>81</v>
      </c>
      <c r="BK151" s="158">
        <f>ROUND(I151*H151,2)</f>
        <v>0</v>
      </c>
      <c r="BL151" s="17" t="s">
        <v>236</v>
      </c>
      <c r="BM151" s="157" t="s">
        <v>1304</v>
      </c>
    </row>
    <row r="152" spans="1:65" s="13" customFormat="1" ht="10.199999999999999">
      <c r="B152" s="159"/>
      <c r="D152" s="160" t="s">
        <v>153</v>
      </c>
      <c r="E152" s="161" t="s">
        <v>1</v>
      </c>
      <c r="F152" s="162" t="s">
        <v>1297</v>
      </c>
      <c r="H152" s="163">
        <v>73.8</v>
      </c>
      <c r="I152" s="164"/>
      <c r="L152" s="159"/>
      <c r="M152" s="165"/>
      <c r="N152" s="166"/>
      <c r="O152" s="166"/>
      <c r="P152" s="166"/>
      <c r="Q152" s="166"/>
      <c r="R152" s="166"/>
      <c r="S152" s="166"/>
      <c r="T152" s="167"/>
      <c r="AT152" s="161" t="s">
        <v>153</v>
      </c>
      <c r="AU152" s="161" t="s">
        <v>83</v>
      </c>
      <c r="AV152" s="13" t="s">
        <v>83</v>
      </c>
      <c r="AW152" s="13" t="s">
        <v>30</v>
      </c>
      <c r="AX152" s="13" t="s">
        <v>81</v>
      </c>
      <c r="AY152" s="161" t="s">
        <v>145</v>
      </c>
    </row>
    <row r="153" spans="1:65" s="2" customFormat="1" ht="33" customHeight="1">
      <c r="A153" s="32"/>
      <c r="B153" s="144"/>
      <c r="C153" s="183" t="s">
        <v>212</v>
      </c>
      <c r="D153" s="183" t="s">
        <v>209</v>
      </c>
      <c r="E153" s="184" t="s">
        <v>1305</v>
      </c>
      <c r="F153" s="185" t="s">
        <v>1306</v>
      </c>
      <c r="G153" s="186" t="s">
        <v>150</v>
      </c>
      <c r="H153" s="187">
        <v>84.87</v>
      </c>
      <c r="I153" s="188"/>
      <c r="J153" s="189">
        <f>ROUND(I153*H153,2)</f>
        <v>0</v>
      </c>
      <c r="K153" s="190"/>
      <c r="L153" s="191"/>
      <c r="M153" s="192" t="s">
        <v>1</v>
      </c>
      <c r="N153" s="193" t="s">
        <v>38</v>
      </c>
      <c r="O153" s="58"/>
      <c r="P153" s="155">
        <f>O153*H153</f>
        <v>0</v>
      </c>
      <c r="Q153" s="155">
        <v>5.0000000000000001E-4</v>
      </c>
      <c r="R153" s="155">
        <f>Q153*H153</f>
        <v>4.2435E-2</v>
      </c>
      <c r="S153" s="155">
        <v>0</v>
      </c>
      <c r="T153" s="15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7" t="s">
        <v>469</v>
      </c>
      <c r="AT153" s="157" t="s">
        <v>209</v>
      </c>
      <c r="AU153" s="157" t="s">
        <v>83</v>
      </c>
      <c r="AY153" s="17" t="s">
        <v>145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7" t="s">
        <v>81</v>
      </c>
      <c r="BK153" s="158">
        <f>ROUND(I153*H153,2)</f>
        <v>0</v>
      </c>
      <c r="BL153" s="17" t="s">
        <v>236</v>
      </c>
      <c r="BM153" s="157" t="s">
        <v>1307</v>
      </c>
    </row>
    <row r="154" spans="1:65" s="13" customFormat="1" ht="10.199999999999999">
      <c r="B154" s="159"/>
      <c r="D154" s="160" t="s">
        <v>153</v>
      </c>
      <c r="E154" s="161" t="s">
        <v>1</v>
      </c>
      <c r="F154" s="162" t="s">
        <v>1297</v>
      </c>
      <c r="H154" s="163">
        <v>73.8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153</v>
      </c>
      <c r="AU154" s="161" t="s">
        <v>83</v>
      </c>
      <c r="AV154" s="13" t="s">
        <v>83</v>
      </c>
      <c r="AW154" s="13" t="s">
        <v>30</v>
      </c>
      <c r="AX154" s="13" t="s">
        <v>81</v>
      </c>
      <c r="AY154" s="161" t="s">
        <v>145</v>
      </c>
    </row>
    <row r="155" spans="1:65" s="13" customFormat="1" ht="10.199999999999999">
      <c r="B155" s="159"/>
      <c r="D155" s="160" t="s">
        <v>153</v>
      </c>
      <c r="F155" s="162" t="s">
        <v>1308</v>
      </c>
      <c r="H155" s="163">
        <v>84.87</v>
      </c>
      <c r="I155" s="164"/>
      <c r="L155" s="159"/>
      <c r="M155" s="165"/>
      <c r="N155" s="166"/>
      <c r="O155" s="166"/>
      <c r="P155" s="166"/>
      <c r="Q155" s="166"/>
      <c r="R155" s="166"/>
      <c r="S155" s="166"/>
      <c r="T155" s="167"/>
      <c r="AT155" s="161" t="s">
        <v>153</v>
      </c>
      <c r="AU155" s="161" t="s">
        <v>83</v>
      </c>
      <c r="AV155" s="13" t="s">
        <v>83</v>
      </c>
      <c r="AW155" s="13" t="s">
        <v>3</v>
      </c>
      <c r="AX155" s="13" t="s">
        <v>81</v>
      </c>
      <c r="AY155" s="161" t="s">
        <v>145</v>
      </c>
    </row>
    <row r="156" spans="1:65" s="2" customFormat="1" ht="24.15" customHeight="1">
      <c r="A156" s="32"/>
      <c r="B156" s="144"/>
      <c r="C156" s="145" t="s">
        <v>227</v>
      </c>
      <c r="D156" s="145" t="s">
        <v>147</v>
      </c>
      <c r="E156" s="146" t="s">
        <v>1309</v>
      </c>
      <c r="F156" s="147" t="s">
        <v>1310</v>
      </c>
      <c r="G156" s="148" t="s">
        <v>479</v>
      </c>
      <c r="H156" s="194"/>
      <c r="I156" s="150"/>
      <c r="J156" s="151">
        <f>ROUND(I156*H156,2)</f>
        <v>0</v>
      </c>
      <c r="K156" s="152"/>
      <c r="L156" s="33"/>
      <c r="M156" s="153" t="s">
        <v>1</v>
      </c>
      <c r="N156" s="154" t="s">
        <v>38</v>
      </c>
      <c r="O156" s="58"/>
      <c r="P156" s="155">
        <f>O156*H156</f>
        <v>0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7" t="s">
        <v>236</v>
      </c>
      <c r="AT156" s="157" t="s">
        <v>147</v>
      </c>
      <c r="AU156" s="157" t="s">
        <v>83</v>
      </c>
      <c r="AY156" s="17" t="s">
        <v>145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7" t="s">
        <v>81</v>
      </c>
      <c r="BK156" s="158">
        <f>ROUND(I156*H156,2)</f>
        <v>0</v>
      </c>
      <c r="BL156" s="17" t="s">
        <v>236</v>
      </c>
      <c r="BM156" s="157" t="s">
        <v>1311</v>
      </c>
    </row>
    <row r="157" spans="1:65" s="12" customFormat="1" ht="22.8" customHeight="1">
      <c r="B157" s="131"/>
      <c r="D157" s="132" t="s">
        <v>72</v>
      </c>
      <c r="E157" s="142" t="s">
        <v>953</v>
      </c>
      <c r="F157" s="142" t="s">
        <v>954</v>
      </c>
      <c r="I157" s="134"/>
      <c r="J157" s="143">
        <f>BK157</f>
        <v>0</v>
      </c>
      <c r="L157" s="131"/>
      <c r="M157" s="136"/>
      <c r="N157" s="137"/>
      <c r="O157" s="137"/>
      <c r="P157" s="138">
        <f>SUM(P158:P159)</f>
        <v>0</v>
      </c>
      <c r="Q157" s="137"/>
      <c r="R157" s="138">
        <f>SUM(R158:R159)</f>
        <v>2.4599999999999999E-3</v>
      </c>
      <c r="S157" s="137"/>
      <c r="T157" s="139">
        <f>SUM(T158:T159)</f>
        <v>0</v>
      </c>
      <c r="AR157" s="132" t="s">
        <v>83</v>
      </c>
      <c r="AT157" s="140" t="s">
        <v>72</v>
      </c>
      <c r="AU157" s="140" t="s">
        <v>81</v>
      </c>
      <c r="AY157" s="132" t="s">
        <v>145</v>
      </c>
      <c r="BK157" s="141">
        <f>SUM(BK158:BK159)</f>
        <v>0</v>
      </c>
    </row>
    <row r="158" spans="1:65" s="2" customFormat="1" ht="37.799999999999997" customHeight="1">
      <c r="A158" s="32"/>
      <c r="B158" s="144"/>
      <c r="C158" s="145" t="s">
        <v>254</v>
      </c>
      <c r="D158" s="145" t="s">
        <v>147</v>
      </c>
      <c r="E158" s="146" t="s">
        <v>1312</v>
      </c>
      <c r="F158" s="147" t="s">
        <v>1313</v>
      </c>
      <c r="G158" s="148" t="s">
        <v>202</v>
      </c>
      <c r="H158" s="149">
        <v>41</v>
      </c>
      <c r="I158" s="150"/>
      <c r="J158" s="151">
        <f>ROUND(I158*H158,2)</f>
        <v>0</v>
      </c>
      <c r="K158" s="152"/>
      <c r="L158" s="33"/>
      <c r="M158" s="153" t="s">
        <v>1</v>
      </c>
      <c r="N158" s="154" t="s">
        <v>38</v>
      </c>
      <c r="O158" s="58"/>
      <c r="P158" s="155">
        <f>O158*H158</f>
        <v>0</v>
      </c>
      <c r="Q158" s="155">
        <v>6.0000000000000002E-5</v>
      </c>
      <c r="R158" s="155">
        <f>Q158*H158</f>
        <v>2.4599999999999999E-3</v>
      </c>
      <c r="S158" s="155">
        <v>0</v>
      </c>
      <c r="T158" s="15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7" t="s">
        <v>236</v>
      </c>
      <c r="AT158" s="157" t="s">
        <v>147</v>
      </c>
      <c r="AU158" s="157" t="s">
        <v>83</v>
      </c>
      <c r="AY158" s="17" t="s">
        <v>145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7" t="s">
        <v>81</v>
      </c>
      <c r="BK158" s="158">
        <f>ROUND(I158*H158,2)</f>
        <v>0</v>
      </c>
      <c r="BL158" s="17" t="s">
        <v>236</v>
      </c>
      <c r="BM158" s="157" t="s">
        <v>1314</v>
      </c>
    </row>
    <row r="159" spans="1:65" s="2" customFormat="1" ht="24.15" customHeight="1">
      <c r="A159" s="32"/>
      <c r="B159" s="144"/>
      <c r="C159" s="145" t="s">
        <v>8</v>
      </c>
      <c r="D159" s="145" t="s">
        <v>147</v>
      </c>
      <c r="E159" s="146" t="s">
        <v>1204</v>
      </c>
      <c r="F159" s="147" t="s">
        <v>1205</v>
      </c>
      <c r="G159" s="148" t="s">
        <v>479</v>
      </c>
      <c r="H159" s="194"/>
      <c r="I159" s="150"/>
      <c r="J159" s="151">
        <f>ROUND(I159*H159,2)</f>
        <v>0</v>
      </c>
      <c r="K159" s="152"/>
      <c r="L159" s="33"/>
      <c r="M159" s="195" t="s">
        <v>1</v>
      </c>
      <c r="N159" s="196" t="s">
        <v>38</v>
      </c>
      <c r="O159" s="197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7" t="s">
        <v>236</v>
      </c>
      <c r="AT159" s="157" t="s">
        <v>147</v>
      </c>
      <c r="AU159" s="157" t="s">
        <v>83</v>
      </c>
      <c r="AY159" s="17" t="s">
        <v>145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7" t="s">
        <v>81</v>
      </c>
      <c r="BK159" s="158">
        <f>ROUND(I159*H159,2)</f>
        <v>0</v>
      </c>
      <c r="BL159" s="17" t="s">
        <v>236</v>
      </c>
      <c r="BM159" s="157" t="s">
        <v>1315</v>
      </c>
    </row>
    <row r="160" spans="1:65" s="2" customFormat="1" ht="6.9" customHeight="1">
      <c r="A160" s="32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3"/>
      <c r="M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</row>
  </sheetData>
  <autoFilter ref="C123:K159" xr:uid="{00000000-0009-0000-0000-000004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SO 01 Hala</vt:lpstr>
      <vt:lpstr>02 - SO 02 spojovací krček</vt:lpstr>
      <vt:lpstr>03 - SO 03 parkovací stání</vt:lpstr>
      <vt:lpstr>04 - SO 04 opěrná zeď</vt:lpstr>
      <vt:lpstr>'01 - SO 01 Hala'!Názvy_tisku</vt:lpstr>
      <vt:lpstr>'02 - SO 02 spojovací krček'!Názvy_tisku</vt:lpstr>
      <vt:lpstr>'03 - SO 03 parkovací stání'!Názvy_tisku</vt:lpstr>
      <vt:lpstr>'04 - SO 04 opěrná zeď'!Názvy_tisku</vt:lpstr>
      <vt:lpstr>'Rekapitulace stavby'!Názvy_tisku</vt:lpstr>
      <vt:lpstr>'01 - SO 01 Hala'!Oblast_tisku</vt:lpstr>
      <vt:lpstr>'02 - SO 02 spojovací krček'!Oblast_tisku</vt:lpstr>
      <vt:lpstr>'03 - SO 03 parkovací stání'!Oblast_tisku</vt:lpstr>
      <vt:lpstr>'04 - SO 04 opěrná zeď'!Oblast_tisku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Maršíková</dc:creator>
  <cp:lastModifiedBy>Míša</cp:lastModifiedBy>
  <dcterms:created xsi:type="dcterms:W3CDTF">2022-05-02T07:24:44Z</dcterms:created>
  <dcterms:modified xsi:type="dcterms:W3CDTF">2022-05-02T12:37:57Z</dcterms:modified>
</cp:coreProperties>
</file>